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396" windowHeight="8520" tabRatio="801" activeTab="0"/>
  </bookViews>
  <sheets>
    <sheet name="Introduction &amp; acknowledgments " sheetId="1" r:id="rId1"/>
    <sheet name="Existing Loans" sheetId="2" r:id="rId2"/>
    <sheet name="2 yr MSU Cash Flow Sched F" sheetId="3" r:id="rId3"/>
    <sheet name="Example Fruit Farm" sheetId="4" r:id="rId4"/>
  </sheets>
  <definedNames>
    <definedName name="\p" localSheetId="2">'2 yr MSU Cash Flow Sched F'!#REF!</definedName>
    <definedName name="\p">#REF!</definedName>
    <definedName name="_Regression_Int" localSheetId="2" hidden="1">1</definedName>
    <definedName name="_xlnm.Print_Area" localSheetId="2">'2 yr MSU Cash Flow Sched F'!$A$1:$AC$109</definedName>
    <definedName name="_xlnm.Print_Area" localSheetId="1">'Existing Loans'!$A$1:$G$52</definedName>
    <definedName name="Print_Area_MI" localSheetId="2">'2 yr MSU Cash Flow Sched F'!$A$1:$P$109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<sst xmlns="http://schemas.openxmlformats.org/spreadsheetml/2006/main" count="374" uniqueCount="188">
  <si>
    <t>12 month</t>
  </si>
  <si>
    <t>Totals</t>
  </si>
  <si>
    <t>Operating Receipts:</t>
  </si>
  <si>
    <t>Non-Farm Income:</t>
  </si>
  <si>
    <t>Off-farm wages</t>
  </si>
  <si>
    <t>Interest and dividends</t>
  </si>
  <si>
    <t>Operating Expenses:</t>
  </si>
  <si>
    <t>Capital Expenditures:</t>
  </si>
  <si>
    <t>Other Expenditures:</t>
  </si>
  <si>
    <t>Hedging account deposits</t>
  </si>
  <si>
    <t>Gross family living withdrawals</t>
  </si>
  <si>
    <t>Income tax and social security</t>
  </si>
  <si>
    <t xml:space="preserve">  Annual interest rate </t>
  </si>
  <si>
    <t xml:space="preserve">TOTAL CASH REQUIRED </t>
  </si>
  <si>
    <t xml:space="preserve">CASH AVAILABLE LESS CASH REQUIRED </t>
  </si>
  <si>
    <t>Money to be borrowed:</t>
  </si>
  <si>
    <t xml:space="preserve"> - operating loans borrowed</t>
  </si>
  <si>
    <t xml:space="preserve"> - intermed. and long term loans</t>
  </si>
  <si>
    <t>Operating loan payments:</t>
  </si>
  <si>
    <t xml:space="preserve">      Current year's - principal</t>
  </si>
  <si>
    <t xml:space="preserve">      Previous year's - principal</t>
  </si>
  <si>
    <t xml:space="preserve">                   - interest</t>
  </si>
  <si>
    <t>Outflows to savings</t>
  </si>
  <si>
    <t>Ending cash balance</t>
  </si>
  <si>
    <t>Loan Balances: (at end of period):</t>
  </si>
  <si>
    <t>Current year's operating loans</t>
  </si>
  <si>
    <t>Previous year's operating loans:</t>
  </si>
  <si>
    <t>Consistency Check:</t>
  </si>
  <si>
    <t>Total inflows incl. borr. money</t>
  </si>
  <si>
    <t xml:space="preserve">Total outflows </t>
  </si>
  <si>
    <t xml:space="preserve">Budgeting error </t>
  </si>
  <si>
    <t>Principal</t>
  </si>
  <si>
    <t>Balance</t>
  </si>
  <si>
    <t>Interest</t>
  </si>
  <si>
    <t>Rate</t>
  </si>
  <si>
    <t>Monthly</t>
  </si>
  <si>
    <t>Payment</t>
  </si>
  <si>
    <t xml:space="preserve"> P+I</t>
  </si>
  <si>
    <t xml:space="preserve"> %</t>
  </si>
  <si>
    <t>Loan # and/or Description</t>
  </si>
  <si>
    <t xml:space="preserve">Monthly </t>
  </si>
  <si>
    <t>Annual</t>
  </si>
  <si>
    <t>Rate %</t>
  </si>
  <si>
    <t>Weighted Rate</t>
  </si>
  <si>
    <t xml:space="preserve">Weighted Intermediate &amp; Long Term Rate </t>
  </si>
  <si>
    <t>Intermediate and Long Term loans:</t>
  </si>
  <si>
    <t xml:space="preserve">Beginning Cash Balance </t>
  </si>
  <si>
    <t xml:space="preserve">Other </t>
  </si>
  <si>
    <t>P+I</t>
  </si>
  <si>
    <t xml:space="preserve">  Weighted Annual interest rate </t>
  </si>
  <si>
    <t>Non-farm business &amp; investments</t>
  </si>
  <si>
    <t>North Central Regional Extension publications NCR-34 worksheet V.  You may be able to obtain copies from your local Extension office.</t>
  </si>
  <si>
    <t>Replace with Your Loans Here --&gt;</t>
  </si>
  <si>
    <r>
      <t xml:space="preserve">Important! </t>
    </r>
    <r>
      <rPr>
        <sz val="12"/>
        <color indexed="10"/>
        <rFont val="Times New Roman"/>
        <family val="1"/>
      </rPr>
      <t>The "Existing Loans" worksheet has example loans that need to be replaced with your specific loan information.</t>
    </r>
  </si>
  <si>
    <r>
      <t xml:space="preserve">Use the </t>
    </r>
    <r>
      <rPr>
        <b/>
        <sz val="12"/>
        <rFont val="Times New Roman"/>
        <family val="1"/>
      </rPr>
      <t xml:space="preserve">"Existing Loans" </t>
    </r>
    <r>
      <rPr>
        <sz val="12"/>
        <rFont val="Times New Roman"/>
        <family val="1"/>
      </rPr>
      <t xml:space="preserve">worksheet to input your existing Operating, Intermediate and Long Term principal amounts that will </t>
    </r>
  </si>
  <si>
    <t>Total Cash Operating Expense</t>
  </si>
  <si>
    <t xml:space="preserve">TOTAL CASH AVAILABLE </t>
  </si>
  <si>
    <t>Other Operating  Expenses</t>
  </si>
  <si>
    <t xml:space="preserve">   interest all loans</t>
  </si>
  <si>
    <t xml:space="preserve">  Inflows from savings</t>
  </si>
  <si>
    <t xml:space="preserve">  Cash position before borrowing</t>
  </si>
  <si>
    <t>Principal on New Borrowings 1</t>
  </si>
  <si>
    <t>Principal on New Borrowings 2</t>
  </si>
  <si>
    <t>Principal on New Borrowings 3</t>
  </si>
  <si>
    <t xml:space="preserve">Interest rate on "new borrowed money" is based upon  the weighted interest rate calculated from the "Existing Loans" </t>
  </si>
  <si>
    <t xml:space="preserve">This interest is automatically calculated and paid monthly in the interest line. Enter only the Principal portion on new Borrowings payments.  </t>
  </si>
  <si>
    <t>Ending Operating Loan------&gt;</t>
  </si>
  <si>
    <t>Sales of Grains and other</t>
  </si>
  <si>
    <t>Total Cooperative Distributions</t>
  </si>
  <si>
    <t>Ag Program Payments</t>
  </si>
  <si>
    <t>Custom Hire</t>
  </si>
  <si>
    <t>Other income</t>
  </si>
  <si>
    <t>Sales of Livestock/grain for resale</t>
  </si>
  <si>
    <t xml:space="preserve">Car and Truck </t>
  </si>
  <si>
    <t>Chemicals</t>
  </si>
  <si>
    <t xml:space="preserve">Conservation </t>
  </si>
  <si>
    <t>Employee benefits</t>
  </si>
  <si>
    <t>Feed Purchased</t>
  </si>
  <si>
    <t>Fertilizers and lime</t>
  </si>
  <si>
    <t>Freight and trucking</t>
  </si>
  <si>
    <t>Gas, fuel, and oil</t>
  </si>
  <si>
    <t>Insurance</t>
  </si>
  <si>
    <t>Labor</t>
  </si>
  <si>
    <t>Pension and profit share</t>
  </si>
  <si>
    <t>Rent or lease Vehicles</t>
  </si>
  <si>
    <t>Rent or lease other</t>
  </si>
  <si>
    <t>Seeds and plants</t>
  </si>
  <si>
    <t>Storage and warehousing</t>
  </si>
  <si>
    <t>Supplies</t>
  </si>
  <si>
    <t>Taxes</t>
  </si>
  <si>
    <t>Utilities</t>
  </si>
  <si>
    <t>Veterinary, breeding, medicine</t>
  </si>
  <si>
    <t>a other</t>
  </si>
  <si>
    <t>b other</t>
  </si>
  <si>
    <t>c other</t>
  </si>
  <si>
    <t>d other</t>
  </si>
  <si>
    <t>e other</t>
  </si>
  <si>
    <t>f other</t>
  </si>
  <si>
    <t>betz@msu.edu</t>
  </si>
  <si>
    <t>Version 9-23-12</t>
  </si>
  <si>
    <t>Apples</t>
  </si>
  <si>
    <t>Cherries</t>
  </si>
  <si>
    <t>Peaches</t>
  </si>
  <si>
    <t>Crop1</t>
  </si>
  <si>
    <t>Crop2</t>
  </si>
  <si>
    <t>Crop3</t>
  </si>
  <si>
    <t>3a</t>
  </si>
  <si>
    <t>4a</t>
  </si>
  <si>
    <t>5a</t>
  </si>
  <si>
    <t>1a-e</t>
  </si>
  <si>
    <t>2a-b</t>
  </si>
  <si>
    <t>Sales of products raised</t>
  </si>
  <si>
    <t>21a</t>
  </si>
  <si>
    <t>21b</t>
  </si>
  <si>
    <t>24a</t>
  </si>
  <si>
    <t>24b</t>
  </si>
  <si>
    <t>6a</t>
  </si>
  <si>
    <t>Crop Insurance Received</t>
  </si>
  <si>
    <t>7a-b</t>
  </si>
  <si>
    <t>8a-b</t>
  </si>
  <si>
    <t>CCC loans received</t>
  </si>
  <si>
    <t>1d</t>
  </si>
  <si>
    <t>Improvements Purchased</t>
  </si>
  <si>
    <t>Machinery Purchased</t>
  </si>
  <si>
    <t>Other Capital Purchases</t>
  </si>
  <si>
    <t>Crop4</t>
  </si>
  <si>
    <t>Machinery Sold</t>
  </si>
  <si>
    <t>Crops Purchased</t>
  </si>
  <si>
    <t>Capital Sales</t>
  </si>
  <si>
    <t>Other Capital Sales</t>
  </si>
  <si>
    <t>Cost of Goods Sold</t>
  </si>
  <si>
    <t>Total Loans (end of period balance):</t>
  </si>
  <si>
    <t>Interm.&amp; L.T. payments-principal</t>
  </si>
  <si>
    <t>Starting Month</t>
  </si>
  <si>
    <t>Capital Receipts: Form 4797 and Sched.. D</t>
  </si>
  <si>
    <t>Repairs and maintenance</t>
  </si>
  <si>
    <r>
      <t xml:space="preserve">    Operating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- Less than one year</t>
    </r>
  </si>
  <si>
    <r>
      <t xml:space="preserve">    Intermediate</t>
    </r>
    <r>
      <rPr>
        <sz val="10"/>
        <rFont val="Arial"/>
        <family val="2"/>
      </rPr>
      <t xml:space="preserve"> - Machinery, Trees and Breeding Livestock 1-10 years</t>
    </r>
  </si>
  <si>
    <t>Loan Liabilities Input Sheet</t>
  </si>
  <si>
    <t>GreenStone FCS Operating</t>
  </si>
  <si>
    <t>CASH FLOW PLAN for:</t>
  </si>
  <si>
    <t>Address:</t>
  </si>
  <si>
    <t>Date Completed:</t>
  </si>
  <si>
    <t>Roger Betz, MSU Extension</t>
  </si>
  <si>
    <t xml:space="preserve"> 1 thru</t>
  </si>
  <si>
    <t>12 Month Ending Cash Balance--&gt;</t>
  </si>
  <si>
    <t>24 Month Ending Cash Balance--&gt;</t>
  </si>
  <si>
    <t>24 month Ending Operating Loan------&gt;</t>
  </si>
  <si>
    <t>24 month</t>
  </si>
  <si>
    <t>Froze Out Fruit Farm</t>
  </si>
  <si>
    <t xml:space="preserve">24 month MSU Cash Flow Budget Planner </t>
  </si>
  <si>
    <t xml:space="preserve">12 month MSU Cash Flow Budget Planner </t>
  </si>
  <si>
    <t>Annual Amount to Allocate, 1/12 per 24 mnths</t>
  </si>
  <si>
    <t>Roger Betz, Senior District Farm Management Educator</t>
  </si>
  <si>
    <r>
      <t>Cell formulas are visible so you can see the calculations. The "</t>
    </r>
    <r>
      <rPr>
        <sz val="12"/>
        <color indexed="12"/>
        <rFont val="Times New Roman"/>
        <family val="1"/>
      </rPr>
      <t xml:space="preserve">Blue Text" cells </t>
    </r>
    <r>
      <rPr>
        <sz val="12"/>
        <rFont val="Times New Roman"/>
        <family val="1"/>
      </rPr>
      <t xml:space="preserve">are not protected, therefore we suggest you </t>
    </r>
    <r>
      <rPr>
        <b/>
        <sz val="12"/>
        <color indexed="10"/>
        <rFont val="Times New Roman"/>
        <family val="1"/>
      </rPr>
      <t>make a backup copy</t>
    </r>
    <r>
      <rPr>
        <sz val="12"/>
        <rFont val="Times New Roman"/>
        <family val="1"/>
      </rPr>
      <t xml:space="preserve"> </t>
    </r>
  </si>
  <si>
    <r>
      <t xml:space="preserve">You can input your annual income and expense figures from the prior years record keeping system into </t>
    </r>
    <r>
      <rPr>
        <b/>
        <sz val="12"/>
        <color indexed="10"/>
        <rFont val="Times New Roman"/>
        <family val="1"/>
      </rPr>
      <t>column C</t>
    </r>
    <r>
      <rPr>
        <b/>
        <sz val="12"/>
        <rFont val="Times New Roman"/>
        <family val="1"/>
      </rPr>
      <t xml:space="preserve"> and it will</t>
    </r>
  </si>
  <si>
    <t xml:space="preserve"> allocate 1/12th evenly to each month.  Enter lump sum income &amp; expenses, like rents, in the months that they occur.</t>
  </si>
  <si>
    <t>The "Existing Loans" information is linked and used in the "Cash Flow" worksheet.</t>
  </si>
  <si>
    <t>Line 96 "ending cash balance" will be 0 in a negative cash position (line 86) because operating money will automatically be borrowed (line 88).</t>
  </si>
  <si>
    <t>The "new operating loan" monthly balance or accumulated cash deficit (in red) is shown on line 99.</t>
  </si>
  <si>
    <t>Roger Betz, Senior District Farm Management Educator, Michigan State University Extension converted it to this Excel electronic spreadsheet.</t>
  </si>
  <si>
    <t>Green shaded cells in column C are designed to allow the user to freely enter values for total incomes and total expenses for the year.</t>
  </si>
  <si>
    <r>
      <t>"Black text" cells are protected and "</t>
    </r>
    <r>
      <rPr>
        <sz val="12"/>
        <color indexed="12"/>
        <rFont val="Times New Roman"/>
        <family val="1"/>
      </rPr>
      <t>blue text" cells</t>
    </r>
    <r>
      <rPr>
        <sz val="12"/>
        <rFont val="Times New Roman"/>
        <family val="1"/>
      </rPr>
      <t xml:space="preserve"> can receive input but also have a formula. They can be over written.</t>
    </r>
  </si>
  <si>
    <t xml:space="preserve"> and backup worksheets before you start entering data in case you remove any needed formulas.</t>
  </si>
  <si>
    <t>The program will allocate 1/12 the of the annual amount from column C to each of the 24 months.  The blue cells can be overwritten to</t>
  </si>
  <si>
    <r>
      <t xml:space="preserve">    Long Term</t>
    </r>
    <r>
      <rPr>
        <sz val="10"/>
        <rFont val="Arial"/>
        <family val="2"/>
      </rPr>
      <t xml:space="preserve"> - Land, Buildings and Improvements 10 or more years</t>
    </r>
  </si>
  <si>
    <t xml:space="preserve">Cell D1 is set at 41,883 and then the column monthly headings add 31 days for each month. </t>
  </si>
  <si>
    <t>Hart, MI</t>
  </si>
  <si>
    <t xml:space="preserve">Columns P and AC will not equal column C if overwritten. </t>
  </si>
  <si>
    <t>be carried over to the "Cash Flow sheet" and used in cells B101,B103, &amp; B105.</t>
  </si>
  <si>
    <t xml:space="preserve">Interest </t>
  </si>
  <si>
    <t>See next 12 months to the right</t>
  </si>
  <si>
    <t xml:space="preserve"> 13 thru</t>
  </si>
  <si>
    <t xml:space="preserve">The MSU Fruit Cash Flow Budget Planner was originally a cash flow projection paper spreadsheet as part of the Coordinated Financial Statements, </t>
  </si>
  <si>
    <t>24 Month MSU Fruit Cash Flow Budget Planner</t>
  </si>
  <si>
    <t>Loan payments can be overwritten versus using the default of each month.  If interest payments are not made each month then</t>
  </si>
  <si>
    <t>The date can be changed to tailor the cash flow to any 12 or 24 month period desired. Cell D4 drives the months and is in green to change.</t>
  </si>
  <si>
    <t>Cell D4 is formatted to a date my month and year starting on Jan 1, 1900. Oct 1, 2012  is 41,883 days past Jan 1, 1900.</t>
  </si>
  <si>
    <t xml:space="preserve"> allow user to appropriately enter desired values for each month. Totals for the 12 months are given in columns P &amp; AC.</t>
  </si>
  <si>
    <t>A weighted average interest percent is calculated and entered on the cash flow worksheet on line 77.This is used to calculate the interest expense in line 78.</t>
  </si>
  <si>
    <t xml:space="preserve"> this amount should added back as new borrowings each month. Yes A little awkward.</t>
  </si>
  <si>
    <t>If you plan to establish a new loan during the year, enter this amount on line 89 of the "Cash Flow" worksheet.</t>
  </si>
  <si>
    <t>Interest, other (Do not double dip)</t>
  </si>
  <si>
    <t>Interest, Mortgage(Do not double dip)</t>
  </si>
  <si>
    <t>Interest, Mortgage(do not Double Dip)</t>
  </si>
  <si>
    <t>Interest, other(Do not Double Dip)</t>
  </si>
  <si>
    <t>Transplanter</t>
  </si>
  <si>
    <t xml:space="preserve">12 month MSU Fruit Cash Flow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</si>
</sst>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_);\(#,##0.0\)"/>
    <numFmt numFmtId="169" formatCode="&quot;$&quot;#,##0"/>
    <numFmt numFmtId="170" formatCode="[$-409]dddd\,\ mmmm\ dd\,\ yyyy"/>
    <numFmt numFmtId="171" formatCode="[$-409]h:mm:ss\ AM/PM"/>
    <numFmt numFmtId="172" formatCode="mmm\-yyyy"/>
    <numFmt numFmtId="173" formatCode="[$-409]mmm\-yy;@"/>
    <numFmt numFmtId="174" formatCode="[$-409]mmmm\ d\,\ yyyy;@"/>
    <numFmt numFmtId="175" formatCode="[$-F800]dddd\,\ mmmm\ dd\,\ yyyy"/>
  </numFmts>
  <fonts count="5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33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0" fontId="1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5" fontId="12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0" fontId="1" fillId="0" borderId="0" xfId="0" applyNumberFormat="1" applyFon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5" fontId="1" fillId="33" borderId="11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1" fillId="33" borderId="11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5" fontId="16" fillId="0" borderId="0" xfId="44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5" fontId="1" fillId="0" borderId="0" xfId="0" applyNumberFormat="1" applyFont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/>
      <protection locked="0"/>
    </xf>
    <xf numFmtId="173" fontId="1" fillId="33" borderId="11" xfId="0" applyNumberFormat="1" applyFont="1" applyFill="1" applyBorder="1" applyAlignment="1" applyProtection="1">
      <alignment horizontal="right"/>
      <protection locked="0"/>
    </xf>
    <xf numFmtId="173" fontId="1" fillId="0" borderId="0" xfId="0" applyNumberFormat="1" applyFont="1" applyAlignment="1" applyProtection="1">
      <alignment horizontal="right"/>
      <protection/>
    </xf>
    <xf numFmtId="174" fontId="1" fillId="33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5" fontId="1" fillId="0" borderId="10" xfId="0" applyNumberFormat="1" applyFont="1" applyBorder="1" applyAlignment="1" applyProtection="1">
      <alignment/>
      <protection/>
    </xf>
    <xf numFmtId="5" fontId="1" fillId="0" borderId="10" xfId="0" applyNumberFormat="1" applyFont="1" applyBorder="1" applyAlignment="1">
      <alignment/>
    </xf>
    <xf numFmtId="5" fontId="18" fillId="0" borderId="10" xfId="0" applyNumberFormat="1" applyFont="1" applyBorder="1" applyAlignment="1" applyProtection="1">
      <alignment/>
      <protection/>
    </xf>
    <xf numFmtId="5" fontId="1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right"/>
    </xf>
    <xf numFmtId="5" fontId="1" fillId="33" borderId="12" xfId="0" applyNumberFormat="1" applyFont="1" applyFill="1" applyBorder="1" applyAlignment="1" applyProtection="1">
      <alignment/>
      <protection locked="0"/>
    </xf>
    <xf numFmtId="5" fontId="1" fillId="33" borderId="13" xfId="0" applyNumberFormat="1" applyFont="1" applyFill="1" applyBorder="1" applyAlignment="1" applyProtection="1">
      <alignment/>
      <protection locked="0"/>
    </xf>
    <xf numFmtId="5" fontId="16" fillId="0" borderId="10" xfId="44" applyNumberFormat="1" applyFont="1" applyBorder="1" applyAlignment="1" applyProtection="1">
      <alignment/>
      <protection/>
    </xf>
    <xf numFmtId="5" fontId="13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5" fontId="1" fillId="0" borderId="14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5" fontId="1" fillId="0" borderId="15" xfId="0" applyNumberFormat="1" applyFont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5" fontId="12" fillId="0" borderId="0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1" fillId="33" borderId="0" xfId="53" applyFont="1" applyFill="1" applyBorder="1" applyAlignment="1" applyProtection="1">
      <alignment/>
      <protection/>
    </xf>
    <xf numFmtId="37" fontId="17" fillId="33" borderId="11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5" fontId="19" fillId="0" borderId="10" xfId="0" applyNumberFormat="1" applyFont="1" applyBorder="1" applyAlignment="1" applyProtection="1">
      <alignment horizontal="center"/>
      <protection/>
    </xf>
    <xf numFmtId="5" fontId="18" fillId="0" borderId="10" xfId="0" applyNumberFormat="1" applyFont="1" applyBorder="1" applyAlignment="1">
      <alignment horizontal="center"/>
    </xf>
    <xf numFmtId="5" fontId="1" fillId="33" borderId="12" xfId="0" applyNumberFormat="1" applyFont="1" applyFill="1" applyBorder="1" applyAlignment="1" applyProtection="1">
      <alignment horizontal="center" vertical="center"/>
      <protection locked="0"/>
    </xf>
    <xf numFmtId="5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5" fontId="1" fillId="33" borderId="12" xfId="0" applyNumberFormat="1" applyFont="1" applyFill="1" applyBorder="1" applyAlignment="1" applyProtection="1">
      <alignment horizontal="center"/>
      <protection locked="0"/>
    </xf>
    <xf numFmtId="5" fontId="1" fillId="33" borderId="13" xfId="0" applyNumberFormat="1" applyFont="1" applyFill="1" applyBorder="1" applyAlignment="1" applyProtection="1">
      <alignment horizontal="center"/>
      <protection locked="0"/>
    </xf>
    <xf numFmtId="16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firm.msue.msu.edu/" TargetMode="External" /><Relationship Id="rId4" Type="http://schemas.openxmlformats.org/officeDocument/2006/relationships/hyperlink" Target="http://firm.msue.msu.ed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firm.msue.msu.edu/" TargetMode="External" /><Relationship Id="rId4" Type="http://schemas.openxmlformats.org/officeDocument/2006/relationships/hyperlink" Target="http://firm.msue.msu.edu/" TargetMode="External" /><Relationship Id="rId5" Type="http://schemas.openxmlformats.org/officeDocument/2006/relationships/hyperlink" Target="http://firm.msue.msu.edu/" TargetMode="External" /><Relationship Id="rId6" Type="http://schemas.openxmlformats.org/officeDocument/2006/relationships/hyperlink" Target="http://firm.msue.msu.ed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firm.msue.msu.edu/" TargetMode="External" /><Relationship Id="rId4" Type="http://schemas.openxmlformats.org/officeDocument/2006/relationships/hyperlink" Target="http://firm.msue.msu.edu/" TargetMode="External" /><Relationship Id="rId5" Type="http://schemas.openxmlformats.org/officeDocument/2006/relationships/hyperlink" Target="http://firm.msue.msu.edu/" TargetMode="External" /><Relationship Id="rId6" Type="http://schemas.openxmlformats.org/officeDocument/2006/relationships/hyperlink" Target="http://firm.msue.msu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3</xdr:col>
      <xdr:colOff>200025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628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85725</xdr:rowOff>
    </xdr:from>
    <xdr:to>
      <xdr:col>4</xdr:col>
      <xdr:colOff>257175</xdr:colOff>
      <xdr:row>3</xdr:row>
      <xdr:rowOff>114300</xdr:rowOff>
    </xdr:to>
    <xdr:pic>
      <xdr:nvPicPr>
        <xdr:cNvPr id="2" name="Picture 2" descr="Firm Team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857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1304925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47625</xdr:rowOff>
    </xdr:from>
    <xdr:to>
      <xdr:col>7</xdr:col>
      <xdr:colOff>133350</xdr:colOff>
      <xdr:row>3</xdr:row>
      <xdr:rowOff>19050</xdr:rowOff>
    </xdr:to>
    <xdr:pic>
      <xdr:nvPicPr>
        <xdr:cNvPr id="2" name="Picture 3" descr="Firm Team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476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9525</xdr:rowOff>
    </xdr:from>
    <xdr:to>
      <xdr:col>17</xdr:col>
      <xdr:colOff>38100</xdr:colOff>
      <xdr:row>2</xdr:row>
      <xdr:rowOff>142875</xdr:rowOff>
    </xdr:to>
    <xdr:pic>
      <xdr:nvPicPr>
        <xdr:cNvPr id="3" name="Picture 4" descr="Firm Team Logo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95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1038225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7</xdr:col>
      <xdr:colOff>38100</xdr:colOff>
      <xdr:row>2</xdr:row>
      <xdr:rowOff>142875</xdr:rowOff>
    </xdr:to>
    <xdr:pic>
      <xdr:nvPicPr>
        <xdr:cNvPr id="2" name="Picture 3" descr="Firm Team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905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9525</xdr:rowOff>
    </xdr:from>
    <xdr:to>
      <xdr:col>17</xdr:col>
      <xdr:colOff>342900</xdr:colOff>
      <xdr:row>3</xdr:row>
      <xdr:rowOff>0</xdr:rowOff>
    </xdr:to>
    <xdr:pic>
      <xdr:nvPicPr>
        <xdr:cNvPr id="3" name="Picture 4" descr="Firm Team Logo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95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z@msu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.25390625" style="28" customWidth="1"/>
    <col min="2" max="16384" width="9.00390625" style="28" customWidth="1"/>
  </cols>
  <sheetData>
    <row r="1" ht="15.75" customHeight="1"/>
    <row r="2" ht="20.25">
      <c r="F2" s="72" t="s">
        <v>174</v>
      </c>
    </row>
    <row r="3" ht="15.75">
      <c r="F3" s="28" t="s">
        <v>153</v>
      </c>
    </row>
    <row r="4" ht="15.75">
      <c r="F4" s="28" t="s">
        <v>99</v>
      </c>
    </row>
    <row r="5" ht="15">
      <c r="F5" s="74" t="s">
        <v>98</v>
      </c>
    </row>
    <row r="7" ht="15">
      <c r="B7" s="28" t="s">
        <v>173</v>
      </c>
    </row>
    <row r="8" ht="15">
      <c r="B8" s="28" t="s">
        <v>51</v>
      </c>
    </row>
    <row r="9" ht="15">
      <c r="B9" s="28" t="s">
        <v>160</v>
      </c>
    </row>
    <row r="11" ht="15">
      <c r="B11" s="28" t="s">
        <v>176</v>
      </c>
    </row>
    <row r="12" ht="15">
      <c r="B12" s="28" t="s">
        <v>177</v>
      </c>
    </row>
    <row r="13" ht="15">
      <c r="B13" s="28" t="s">
        <v>166</v>
      </c>
    </row>
    <row r="15" ht="15">
      <c r="B15" s="28" t="s">
        <v>161</v>
      </c>
    </row>
    <row r="16" ht="15">
      <c r="B16" s="28" t="s">
        <v>162</v>
      </c>
    </row>
    <row r="17" ht="15">
      <c r="B17" s="28" t="s">
        <v>154</v>
      </c>
    </row>
    <row r="18" ht="15">
      <c r="B18" s="28" t="s">
        <v>163</v>
      </c>
    </row>
    <row r="20" ht="15">
      <c r="B20" s="29" t="s">
        <v>155</v>
      </c>
    </row>
    <row r="21" ht="15">
      <c r="B21" s="29" t="s">
        <v>156</v>
      </c>
    </row>
    <row r="22" ht="15">
      <c r="B22" s="28" t="s">
        <v>164</v>
      </c>
    </row>
    <row r="23" ht="15">
      <c r="B23" s="28" t="s">
        <v>178</v>
      </c>
    </row>
    <row r="24" ht="15">
      <c r="B24" s="28" t="s">
        <v>168</v>
      </c>
    </row>
    <row r="26" ht="15">
      <c r="B26" s="28" t="s">
        <v>54</v>
      </c>
    </row>
    <row r="27" ht="15">
      <c r="B27" s="28" t="s">
        <v>169</v>
      </c>
    </row>
    <row r="28" ht="15">
      <c r="B28" s="28" t="s">
        <v>179</v>
      </c>
    </row>
    <row r="29" ht="15">
      <c r="B29" s="32" t="s">
        <v>53</v>
      </c>
    </row>
    <row r="30" ht="15">
      <c r="B30" s="31" t="s">
        <v>157</v>
      </c>
    </row>
    <row r="31" ht="15">
      <c r="B31" s="31" t="s">
        <v>64</v>
      </c>
    </row>
    <row r="32" ht="15">
      <c r="B32" s="31" t="s">
        <v>65</v>
      </c>
    </row>
    <row r="33" ht="15">
      <c r="B33" s="31" t="s">
        <v>175</v>
      </c>
    </row>
    <row r="34" ht="15">
      <c r="B34" s="31" t="s">
        <v>180</v>
      </c>
    </row>
    <row r="35" ht="15">
      <c r="B35" s="31"/>
    </row>
    <row r="36" ht="15">
      <c r="B36" s="28" t="s">
        <v>158</v>
      </c>
    </row>
    <row r="37" ht="15">
      <c r="B37" s="28" t="s">
        <v>159</v>
      </c>
    </row>
    <row r="38" ht="15">
      <c r="B38" s="28" t="s">
        <v>181</v>
      </c>
    </row>
    <row r="41" ht="15">
      <c r="I41" s="73"/>
    </row>
    <row r="43" ht="15">
      <c r="B43" s="73"/>
    </row>
    <row r="46" ht="15">
      <c r="B46" s="73"/>
    </row>
  </sheetData>
  <sheetProtection sheet="1" objects="1" scenarios="1"/>
  <hyperlinks>
    <hyperlink ref="F5" r:id="rId1" display="betz@msu.edu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6.375" style="1" customWidth="1"/>
    <col min="2" max="2" width="10.50390625" style="1" customWidth="1"/>
    <col min="3" max="3" width="9.00390625" style="1" customWidth="1"/>
    <col min="4" max="4" width="9.875" style="1" bestFit="1" customWidth="1"/>
    <col min="5" max="16384" width="9.00390625" style="1" customWidth="1"/>
  </cols>
  <sheetData>
    <row r="1" ht="15">
      <c r="A1" s="6" t="s">
        <v>138</v>
      </c>
    </row>
    <row r="2" ht="13.5">
      <c r="A2" s="4" t="s">
        <v>136</v>
      </c>
    </row>
    <row r="3" spans="2:4" ht="12" customHeight="1">
      <c r="B3" s="47" t="s">
        <v>31</v>
      </c>
      <c r="C3" s="46" t="s">
        <v>41</v>
      </c>
      <c r="D3" s="47" t="s">
        <v>35</v>
      </c>
    </row>
    <row r="4" spans="2:7" ht="12.75">
      <c r="B4" s="46" t="s">
        <v>32</v>
      </c>
      <c r="C4" s="46" t="s">
        <v>170</v>
      </c>
      <c r="D4" s="47" t="s">
        <v>36</v>
      </c>
      <c r="E4" s="1" t="s">
        <v>35</v>
      </c>
      <c r="F4" s="1" t="s">
        <v>40</v>
      </c>
      <c r="G4" s="1" t="s">
        <v>41</v>
      </c>
    </row>
    <row r="5" spans="1:7" ht="13.5" thickBot="1">
      <c r="A5" s="2" t="s">
        <v>39</v>
      </c>
      <c r="B5" s="87">
        <f>'2 yr MSU Cash Flow Sched F'!D4</f>
        <v>41183</v>
      </c>
      <c r="C5" s="88" t="s">
        <v>42</v>
      </c>
      <c r="D5" s="88" t="s">
        <v>37</v>
      </c>
      <c r="E5" s="20" t="s">
        <v>33</v>
      </c>
      <c r="F5" s="20" t="s">
        <v>31</v>
      </c>
      <c r="G5" s="20" t="s">
        <v>48</v>
      </c>
    </row>
    <row r="6" spans="1:7" ht="13.5" thickTop="1">
      <c r="A6" s="42" t="s">
        <v>139</v>
      </c>
      <c r="B6" s="3">
        <v>100000</v>
      </c>
      <c r="C6" s="8">
        <v>0.05</v>
      </c>
      <c r="D6" s="9">
        <v>4500</v>
      </c>
      <c r="E6" s="10">
        <f aca="true" t="shared" si="0" ref="E6:E16">B6*(C6/12)</f>
        <v>416.6666666666667</v>
      </c>
      <c r="F6" s="10">
        <f aca="true" t="shared" si="1" ref="F6:F16">D6-E6</f>
        <v>4083.3333333333335</v>
      </c>
      <c r="G6" s="23">
        <f aca="true" t="shared" si="2" ref="G6:G16">(E6+F6)*12</f>
        <v>54000</v>
      </c>
    </row>
    <row r="7" spans="1:7" ht="12.75">
      <c r="A7" s="3">
        <v>2</v>
      </c>
      <c r="B7" s="3"/>
      <c r="C7" s="8"/>
      <c r="D7" s="9"/>
      <c r="E7" s="10">
        <f t="shared" si="0"/>
        <v>0</v>
      </c>
      <c r="F7" s="10">
        <f t="shared" si="1"/>
        <v>0</v>
      </c>
      <c r="G7" s="23">
        <f t="shared" si="2"/>
        <v>0</v>
      </c>
    </row>
    <row r="8" spans="1:7" ht="12.75">
      <c r="A8" s="3">
        <v>3</v>
      </c>
      <c r="B8" s="3"/>
      <c r="C8" s="8"/>
      <c r="D8" s="9"/>
      <c r="E8" s="10">
        <f t="shared" si="0"/>
        <v>0</v>
      </c>
      <c r="F8" s="10">
        <f t="shared" si="1"/>
        <v>0</v>
      </c>
      <c r="G8" s="23">
        <f t="shared" si="2"/>
        <v>0</v>
      </c>
    </row>
    <row r="9" spans="1:7" ht="12.75">
      <c r="A9" s="3">
        <v>4</v>
      </c>
      <c r="B9" s="3"/>
      <c r="C9" s="8"/>
      <c r="D9" s="9"/>
      <c r="E9" s="10">
        <f t="shared" si="0"/>
        <v>0</v>
      </c>
      <c r="F9" s="10">
        <f t="shared" si="1"/>
        <v>0</v>
      </c>
      <c r="G9" s="23">
        <f t="shared" si="2"/>
        <v>0</v>
      </c>
    </row>
    <row r="10" spans="1:7" ht="12.75">
      <c r="A10" s="3">
        <v>5</v>
      </c>
      <c r="B10" s="3"/>
      <c r="C10" s="8"/>
      <c r="D10" s="9"/>
      <c r="E10" s="10">
        <f>B10*(C10/12)</f>
        <v>0</v>
      </c>
      <c r="F10" s="10">
        <f>D10-E10</f>
        <v>0</v>
      </c>
      <c r="G10" s="23">
        <f>(E10+F10)*12</f>
        <v>0</v>
      </c>
    </row>
    <row r="11" spans="1:7" ht="12.75">
      <c r="A11" s="3">
        <v>6</v>
      </c>
      <c r="B11" s="3"/>
      <c r="C11" s="8"/>
      <c r="D11" s="9"/>
      <c r="E11" s="10">
        <f>B11*(C11/12)</f>
        <v>0</v>
      </c>
      <c r="F11" s="10">
        <f>D11-E11</f>
        <v>0</v>
      </c>
      <c r="G11" s="23">
        <f>(E11+F11)*12</f>
        <v>0</v>
      </c>
    </row>
    <row r="12" spans="1:7" ht="12.75">
      <c r="A12" s="3">
        <v>7</v>
      </c>
      <c r="B12" s="3"/>
      <c r="C12" s="8"/>
      <c r="D12" s="9"/>
      <c r="E12" s="10">
        <f>B12*(C12/12)</f>
        <v>0</v>
      </c>
      <c r="F12" s="10">
        <f>D12-E12</f>
        <v>0</v>
      </c>
      <c r="G12" s="23">
        <f>(E12+F12)*12</f>
        <v>0</v>
      </c>
    </row>
    <row r="13" spans="1:7" ht="12.75">
      <c r="A13" s="3">
        <v>8</v>
      </c>
      <c r="B13" s="3"/>
      <c r="C13" s="8"/>
      <c r="D13" s="9"/>
      <c r="E13" s="10">
        <f>B13*(C13/12)</f>
        <v>0</v>
      </c>
      <c r="F13" s="10">
        <f>D13-E13</f>
        <v>0</v>
      </c>
      <c r="G13" s="23">
        <f>(E13+F13)*12</f>
        <v>0</v>
      </c>
    </row>
    <row r="14" spans="1:7" ht="12.75">
      <c r="A14" s="3">
        <v>9</v>
      </c>
      <c r="B14" s="3"/>
      <c r="C14" s="8"/>
      <c r="D14" s="9"/>
      <c r="E14" s="10">
        <f>B14*(C14/12)</f>
        <v>0</v>
      </c>
      <c r="F14" s="10">
        <f>D14-E14</f>
        <v>0</v>
      </c>
      <c r="G14" s="23">
        <f>(E14+F14)*12</f>
        <v>0</v>
      </c>
    </row>
    <row r="15" spans="1:7" ht="12.75">
      <c r="A15" s="3">
        <v>10</v>
      </c>
      <c r="B15" s="3"/>
      <c r="C15" s="8"/>
      <c r="D15" s="9"/>
      <c r="E15" s="10">
        <f t="shared" si="0"/>
        <v>0</v>
      </c>
      <c r="F15" s="10">
        <f t="shared" si="1"/>
        <v>0</v>
      </c>
      <c r="G15" s="23">
        <f t="shared" si="2"/>
        <v>0</v>
      </c>
    </row>
    <row r="16" spans="1:7" ht="12.75">
      <c r="A16" s="3">
        <v>11</v>
      </c>
      <c r="B16" s="3"/>
      <c r="C16" s="8"/>
      <c r="D16" s="9"/>
      <c r="E16" s="24">
        <f t="shared" si="0"/>
        <v>0</v>
      </c>
      <c r="F16" s="24">
        <f t="shared" si="1"/>
        <v>0</v>
      </c>
      <c r="G16" s="25">
        <f t="shared" si="2"/>
        <v>0</v>
      </c>
    </row>
    <row r="17" spans="1:7" ht="12.75">
      <c r="A17" s="1" t="s">
        <v>1</v>
      </c>
      <c r="B17" s="7">
        <f>SUM(B6:B16)</f>
        <v>100000</v>
      </c>
      <c r="D17" s="7">
        <f>SUM(D6:D16)</f>
        <v>4500</v>
      </c>
      <c r="E17" s="7">
        <f>SUM(E6:E16)</f>
        <v>416.6666666666667</v>
      </c>
      <c r="F17" s="7">
        <f>SUM(F6:F16)</f>
        <v>4083.3333333333335</v>
      </c>
      <c r="G17" s="23">
        <f>SUM(G6:G16)</f>
        <v>54000</v>
      </c>
    </row>
    <row r="18" spans="4:6" ht="12.75">
      <c r="D18" s="1" t="str">
        <f>A2</f>
        <v>    Operating - Less than one year</v>
      </c>
      <c r="E18" s="19">
        <f>E17/B17*12</f>
        <v>0.05</v>
      </c>
      <c r="F18" s="1" t="s">
        <v>43</v>
      </c>
    </row>
    <row r="19" ht="13.5">
      <c r="A19" s="5" t="s">
        <v>137</v>
      </c>
    </row>
    <row r="20" spans="2:4" ht="12.75">
      <c r="B20" s="47" t="s">
        <v>31</v>
      </c>
      <c r="C20" s="47" t="s">
        <v>33</v>
      </c>
      <c r="D20" s="47" t="s">
        <v>35</v>
      </c>
    </row>
    <row r="21" spans="2:7" ht="12.75">
      <c r="B21" s="47" t="s">
        <v>32</v>
      </c>
      <c r="C21" s="47" t="s">
        <v>34</v>
      </c>
      <c r="D21" s="47" t="s">
        <v>36</v>
      </c>
      <c r="E21" s="1" t="s">
        <v>35</v>
      </c>
      <c r="F21" s="1" t="s">
        <v>40</v>
      </c>
      <c r="G21" s="1" t="s">
        <v>41</v>
      </c>
    </row>
    <row r="22" spans="1:7" ht="13.5" thickBot="1">
      <c r="A22" s="2" t="s">
        <v>39</v>
      </c>
      <c r="B22" s="87">
        <f>'2 yr MSU Cash Flow Sched F'!D4</f>
        <v>41183</v>
      </c>
      <c r="C22" s="88" t="s">
        <v>38</v>
      </c>
      <c r="D22" s="88" t="s">
        <v>37</v>
      </c>
      <c r="E22" s="20" t="s">
        <v>33</v>
      </c>
      <c r="F22" s="20" t="s">
        <v>31</v>
      </c>
      <c r="G22" s="20" t="s">
        <v>48</v>
      </c>
    </row>
    <row r="23" spans="1:7" ht="13.5" thickTop="1">
      <c r="A23" s="3" t="s">
        <v>52</v>
      </c>
      <c r="B23" s="3">
        <v>75000</v>
      </c>
      <c r="C23" s="8">
        <v>0.06</v>
      </c>
      <c r="D23" s="9">
        <v>2000</v>
      </c>
      <c r="E23" s="10">
        <f aca="true" t="shared" si="3" ref="E23:E32">B23*(C23/12)</f>
        <v>375</v>
      </c>
      <c r="F23" s="10">
        <f aca="true" t="shared" si="4" ref="F23:F32">D23-E23</f>
        <v>1625</v>
      </c>
      <c r="G23" s="23">
        <f aca="true" t="shared" si="5" ref="G23:G32">(E23+F23)*12</f>
        <v>24000</v>
      </c>
    </row>
    <row r="24" spans="1:7" ht="12.75">
      <c r="A24" s="3">
        <v>2</v>
      </c>
      <c r="B24" s="3"/>
      <c r="C24" s="8"/>
      <c r="D24" s="9"/>
      <c r="E24" s="10">
        <f t="shared" si="3"/>
        <v>0</v>
      </c>
      <c r="F24" s="10">
        <f t="shared" si="4"/>
        <v>0</v>
      </c>
      <c r="G24" s="23">
        <f t="shared" si="5"/>
        <v>0</v>
      </c>
    </row>
    <row r="25" spans="1:7" ht="12.75">
      <c r="A25" s="3">
        <v>3</v>
      </c>
      <c r="B25" s="3"/>
      <c r="C25" s="8"/>
      <c r="D25" s="9"/>
      <c r="E25" s="10">
        <f t="shared" si="3"/>
        <v>0</v>
      </c>
      <c r="F25" s="10">
        <f t="shared" si="4"/>
        <v>0</v>
      </c>
      <c r="G25" s="23">
        <f t="shared" si="5"/>
        <v>0</v>
      </c>
    </row>
    <row r="26" spans="1:7" ht="12.75">
      <c r="A26" s="3">
        <v>4</v>
      </c>
      <c r="B26" s="3"/>
      <c r="C26" s="8"/>
      <c r="D26" s="9"/>
      <c r="E26" s="10">
        <f t="shared" si="3"/>
        <v>0</v>
      </c>
      <c r="F26" s="10">
        <f t="shared" si="4"/>
        <v>0</v>
      </c>
      <c r="G26" s="23">
        <f t="shared" si="5"/>
        <v>0</v>
      </c>
    </row>
    <row r="27" spans="1:7" ht="12.75">
      <c r="A27" s="3">
        <v>5</v>
      </c>
      <c r="B27" s="3"/>
      <c r="C27" s="8"/>
      <c r="D27" s="9"/>
      <c r="E27" s="10">
        <f>B27*(C27/12)</f>
        <v>0</v>
      </c>
      <c r="F27" s="10">
        <f>D27-E27</f>
        <v>0</v>
      </c>
      <c r="G27" s="23">
        <f>(E27+F27)*12</f>
        <v>0</v>
      </c>
    </row>
    <row r="28" spans="1:7" ht="12.75">
      <c r="A28" s="3">
        <v>6</v>
      </c>
      <c r="B28" s="3"/>
      <c r="C28" s="8"/>
      <c r="D28" s="9"/>
      <c r="E28" s="10">
        <f>B28*(C28/12)</f>
        <v>0</v>
      </c>
      <c r="F28" s="10">
        <f>D28-E28</f>
        <v>0</v>
      </c>
      <c r="G28" s="23">
        <f>(E28+F28)*12</f>
        <v>0</v>
      </c>
    </row>
    <row r="29" spans="1:7" ht="12.75">
      <c r="A29" s="3">
        <v>7</v>
      </c>
      <c r="B29" s="3"/>
      <c r="C29" s="8"/>
      <c r="D29" s="9"/>
      <c r="E29" s="10">
        <f>B29*(C29/12)</f>
        <v>0</v>
      </c>
      <c r="F29" s="10">
        <f>D29-E29</f>
        <v>0</v>
      </c>
      <c r="G29" s="23">
        <f>(E29+F29)*12</f>
        <v>0</v>
      </c>
    </row>
    <row r="30" spans="1:7" ht="12.75">
      <c r="A30" s="3">
        <v>8</v>
      </c>
      <c r="B30" s="3"/>
      <c r="C30" s="8"/>
      <c r="D30" s="9"/>
      <c r="E30" s="10">
        <f>B30*(C30/12)</f>
        <v>0</v>
      </c>
      <c r="F30" s="10">
        <f>D30-E30</f>
        <v>0</v>
      </c>
      <c r="G30" s="23">
        <f>(E30+F30)*12</f>
        <v>0</v>
      </c>
    </row>
    <row r="31" spans="1:7" ht="12.75">
      <c r="A31" s="3">
        <v>9</v>
      </c>
      <c r="B31" s="3"/>
      <c r="C31" s="8"/>
      <c r="D31" s="9"/>
      <c r="E31" s="10">
        <f t="shared" si="3"/>
        <v>0</v>
      </c>
      <c r="F31" s="10">
        <f t="shared" si="4"/>
        <v>0</v>
      </c>
      <c r="G31" s="23">
        <f t="shared" si="5"/>
        <v>0</v>
      </c>
    </row>
    <row r="32" spans="1:7" ht="12.75">
      <c r="A32" s="3">
        <v>10</v>
      </c>
      <c r="B32" s="3"/>
      <c r="C32" s="8"/>
      <c r="D32" s="9"/>
      <c r="E32" s="24">
        <f t="shared" si="3"/>
        <v>0</v>
      </c>
      <c r="F32" s="24">
        <f t="shared" si="4"/>
        <v>0</v>
      </c>
      <c r="G32" s="25">
        <f t="shared" si="5"/>
        <v>0</v>
      </c>
    </row>
    <row r="33" spans="2:7" ht="12.75">
      <c r="B33" s="7">
        <f>SUM(B23:B32)</f>
        <v>75000</v>
      </c>
      <c r="D33" s="7">
        <f>SUM(D23:D32)</f>
        <v>2000</v>
      </c>
      <c r="E33" s="7">
        <f>SUM(E23:E32)</f>
        <v>375</v>
      </c>
      <c r="F33" s="7">
        <f>SUM(F23:F32)</f>
        <v>1625</v>
      </c>
      <c r="G33" s="23">
        <f>SUM(G23:G32)</f>
        <v>24000</v>
      </c>
    </row>
    <row r="34" spans="4:6" ht="12.75">
      <c r="D34" s="1" t="str">
        <f>A19</f>
        <v>    Intermediate - Machinery, Trees and Breeding Livestock 1-10 years</v>
      </c>
      <c r="E34" s="19">
        <f>E33/B33*12</f>
        <v>0.06</v>
      </c>
      <c r="F34" s="1" t="s">
        <v>43</v>
      </c>
    </row>
    <row r="35" ht="13.5">
      <c r="A35" s="5" t="s">
        <v>165</v>
      </c>
    </row>
    <row r="36" spans="2:4" ht="12.75">
      <c r="B36" s="47" t="s">
        <v>31</v>
      </c>
      <c r="C36" s="47" t="s">
        <v>33</v>
      </c>
      <c r="D36" s="47" t="s">
        <v>35</v>
      </c>
    </row>
    <row r="37" spans="2:7" ht="12.75">
      <c r="B37" s="47" t="s">
        <v>32</v>
      </c>
      <c r="C37" s="47" t="s">
        <v>34</v>
      </c>
      <c r="D37" s="47" t="s">
        <v>36</v>
      </c>
      <c r="E37" s="1" t="s">
        <v>35</v>
      </c>
      <c r="F37" s="1" t="s">
        <v>40</v>
      </c>
      <c r="G37" s="1" t="s">
        <v>41</v>
      </c>
    </row>
    <row r="38" spans="1:7" ht="13.5" thickBot="1">
      <c r="A38" s="2" t="s">
        <v>39</v>
      </c>
      <c r="B38" s="87">
        <f>'2 yr MSU Cash Flow Sched F'!D4</f>
        <v>41183</v>
      </c>
      <c r="C38" s="88" t="s">
        <v>38</v>
      </c>
      <c r="D38" s="88" t="s">
        <v>37</v>
      </c>
      <c r="E38" s="20" t="s">
        <v>33</v>
      </c>
      <c r="F38" s="20" t="s">
        <v>31</v>
      </c>
      <c r="G38" s="20" t="s">
        <v>48</v>
      </c>
    </row>
    <row r="39" spans="1:7" ht="13.5" thickTop="1">
      <c r="A39" s="3" t="s">
        <v>52</v>
      </c>
      <c r="B39" s="3">
        <v>100000</v>
      </c>
      <c r="C39" s="8">
        <v>0.05</v>
      </c>
      <c r="D39" s="9">
        <v>1000</v>
      </c>
      <c r="E39" s="10">
        <f aca="true" t="shared" si="6" ref="E39:E48">B39*(C39/12)</f>
        <v>416.6666666666667</v>
      </c>
      <c r="F39" s="10">
        <f aca="true" t="shared" si="7" ref="F39:F48">D39-E39</f>
        <v>583.3333333333333</v>
      </c>
      <c r="G39" s="23">
        <f aca="true" t="shared" si="8" ref="G39:G48">(E39+F39)*12</f>
        <v>12000</v>
      </c>
    </row>
    <row r="40" spans="1:7" ht="12.75">
      <c r="A40" s="3">
        <v>2</v>
      </c>
      <c r="B40" s="3"/>
      <c r="C40" s="8"/>
      <c r="D40" s="9"/>
      <c r="E40" s="10">
        <f t="shared" si="6"/>
        <v>0</v>
      </c>
      <c r="F40" s="10">
        <f t="shared" si="7"/>
        <v>0</v>
      </c>
      <c r="G40" s="23">
        <f t="shared" si="8"/>
        <v>0</v>
      </c>
    </row>
    <row r="41" spans="1:7" ht="12.75">
      <c r="A41" s="3">
        <v>3</v>
      </c>
      <c r="B41" s="3"/>
      <c r="C41" s="8"/>
      <c r="D41" s="9"/>
      <c r="E41" s="10">
        <f t="shared" si="6"/>
        <v>0</v>
      </c>
      <c r="F41" s="10">
        <f t="shared" si="7"/>
        <v>0</v>
      </c>
      <c r="G41" s="23">
        <f t="shared" si="8"/>
        <v>0</v>
      </c>
    </row>
    <row r="42" spans="1:7" ht="12.75">
      <c r="A42" s="3">
        <v>4</v>
      </c>
      <c r="B42" s="3"/>
      <c r="C42" s="8"/>
      <c r="D42" s="9"/>
      <c r="E42" s="10">
        <f t="shared" si="6"/>
        <v>0</v>
      </c>
      <c r="F42" s="10">
        <f t="shared" si="7"/>
        <v>0</v>
      </c>
      <c r="G42" s="23">
        <f t="shared" si="8"/>
        <v>0</v>
      </c>
    </row>
    <row r="43" spans="1:7" ht="12.75">
      <c r="A43" s="3">
        <v>5</v>
      </c>
      <c r="B43" s="3"/>
      <c r="C43" s="8"/>
      <c r="D43" s="9"/>
      <c r="E43" s="10">
        <f>B43*(C43/12)</f>
        <v>0</v>
      </c>
      <c r="F43" s="10">
        <f>D43-E43</f>
        <v>0</v>
      </c>
      <c r="G43" s="23">
        <f>(E43+F43)*12</f>
        <v>0</v>
      </c>
    </row>
    <row r="44" spans="1:7" ht="12.75">
      <c r="A44" s="3">
        <v>6</v>
      </c>
      <c r="B44" s="3"/>
      <c r="C44" s="8"/>
      <c r="D44" s="9"/>
      <c r="E44" s="10">
        <f>B44*(C44/12)</f>
        <v>0</v>
      </c>
      <c r="F44" s="10">
        <f>D44-E44</f>
        <v>0</v>
      </c>
      <c r="G44" s="23">
        <f>(E44+F44)*12</f>
        <v>0</v>
      </c>
    </row>
    <row r="45" spans="1:7" ht="12.75">
      <c r="A45" s="3">
        <v>7</v>
      </c>
      <c r="B45" s="3"/>
      <c r="C45" s="8"/>
      <c r="D45" s="9"/>
      <c r="E45" s="10">
        <f>B45*(C45/12)</f>
        <v>0</v>
      </c>
      <c r="F45" s="10">
        <f>D45-E45</f>
        <v>0</v>
      </c>
      <c r="G45" s="23">
        <f>(E45+F45)*12</f>
        <v>0</v>
      </c>
    </row>
    <row r="46" spans="1:7" ht="12.75">
      <c r="A46" s="3">
        <v>8</v>
      </c>
      <c r="B46" s="3"/>
      <c r="C46" s="8"/>
      <c r="D46" s="9"/>
      <c r="E46" s="10">
        <f>B46*(C46/12)</f>
        <v>0</v>
      </c>
      <c r="F46" s="10">
        <f>D46-E46</f>
        <v>0</v>
      </c>
      <c r="G46" s="23">
        <f>(E46+F46)*12</f>
        <v>0</v>
      </c>
    </row>
    <row r="47" spans="1:7" ht="12.75">
      <c r="A47" s="3">
        <v>9</v>
      </c>
      <c r="B47" s="3"/>
      <c r="C47" s="8"/>
      <c r="D47" s="9"/>
      <c r="E47" s="10">
        <f t="shared" si="6"/>
        <v>0</v>
      </c>
      <c r="F47" s="10">
        <f t="shared" si="7"/>
        <v>0</v>
      </c>
      <c r="G47" s="23">
        <f t="shared" si="8"/>
        <v>0</v>
      </c>
    </row>
    <row r="48" spans="1:7" ht="12.75">
      <c r="A48" s="3">
        <v>10</v>
      </c>
      <c r="B48" s="3"/>
      <c r="C48" s="8"/>
      <c r="D48" s="9"/>
      <c r="E48" s="24">
        <f t="shared" si="6"/>
        <v>0</v>
      </c>
      <c r="F48" s="24">
        <f t="shared" si="7"/>
        <v>0</v>
      </c>
      <c r="G48" s="25">
        <f t="shared" si="8"/>
        <v>0</v>
      </c>
    </row>
    <row r="49" spans="2:7" ht="12.75">
      <c r="B49" s="7">
        <f>SUM(B39:B48)</f>
        <v>100000</v>
      </c>
      <c r="D49" s="7">
        <f>SUM(D39:D48)</f>
        <v>1000</v>
      </c>
      <c r="E49" s="7">
        <f>SUM(E39:E48)</f>
        <v>416.6666666666667</v>
      </c>
      <c r="F49" s="7">
        <f>SUM(F39:F48)</f>
        <v>583.3333333333333</v>
      </c>
      <c r="G49" s="23">
        <f>SUM(G39:G48)</f>
        <v>12000</v>
      </c>
    </row>
    <row r="50" spans="4:6" ht="12.75">
      <c r="D50" s="1" t="str">
        <f>A35</f>
        <v>    Long Term - Land, Buildings and Improvements 10 or more years</v>
      </c>
      <c r="E50" s="19">
        <f>E49/B49*12</f>
        <v>0.05</v>
      </c>
      <c r="F50" s="1" t="s">
        <v>43</v>
      </c>
    </row>
    <row r="52" spans="2:5" ht="12.75">
      <c r="B52" s="47" t="s">
        <v>44</v>
      </c>
      <c r="E52" s="19">
        <f>((E33+E49)/(B33+B49))*12</f>
        <v>0.0542857142857143</v>
      </c>
    </row>
  </sheetData>
  <sheetProtection sheet="1" objects="1" scenarios="1"/>
  <printOptions/>
  <pageMargins left="0.75" right="0.11" top="1" bottom="1" header="0.5" footer="0.5"/>
  <pageSetup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85"/>
  <sheetViews>
    <sheetView showGridLines="0" zoomScale="83" zoomScaleNormal="83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13.625" defaultRowHeight="12.75"/>
  <cols>
    <col min="1" max="1" width="6.375" style="1" customWidth="1"/>
    <col min="2" max="2" width="27.625" style="1" customWidth="1"/>
    <col min="3" max="3" width="12.50390625" style="1" customWidth="1"/>
    <col min="4" max="15" width="9.625" style="1" customWidth="1"/>
    <col min="16" max="16" width="10.625" style="1" customWidth="1"/>
    <col min="17" max="29" width="9.625" style="1" customWidth="1"/>
    <col min="30" max="16384" width="13.625" style="1" customWidth="1"/>
  </cols>
  <sheetData>
    <row r="1" spans="3:29" ht="30" customHeight="1">
      <c r="C1" s="84" t="s">
        <v>140</v>
      </c>
      <c r="D1" s="84"/>
      <c r="E1" s="79" t="s">
        <v>149</v>
      </c>
      <c r="F1" s="80"/>
      <c r="H1" s="81" t="s">
        <v>151</v>
      </c>
      <c r="I1" s="83"/>
      <c r="J1" s="83"/>
      <c r="K1" s="83"/>
      <c r="L1" s="83"/>
      <c r="O1" s="56" t="s">
        <v>145</v>
      </c>
      <c r="P1" s="52">
        <f>P96</f>
        <v>-1.1368683772161603E-13</v>
      </c>
      <c r="Q1" s="2"/>
      <c r="S1" s="81" t="s">
        <v>150</v>
      </c>
      <c r="T1" s="81"/>
      <c r="U1" s="81"/>
      <c r="V1" s="81"/>
      <c r="W1" s="81"/>
      <c r="X1" s="49"/>
      <c r="AA1" s="56" t="s">
        <v>146</v>
      </c>
      <c r="AB1" s="77">
        <f>AC96</f>
        <v>-3.410605131648481E-13</v>
      </c>
      <c r="AC1" s="77"/>
    </row>
    <row r="2" spans="1:29" ht="13.5" customHeight="1">
      <c r="A2" s="26"/>
      <c r="B2" s="26"/>
      <c r="C2" s="76" t="s">
        <v>152</v>
      </c>
      <c r="D2" s="40" t="s">
        <v>141</v>
      </c>
      <c r="E2" s="85" t="s">
        <v>167</v>
      </c>
      <c r="F2" s="86"/>
      <c r="H2" s="82" t="str">
        <f>'Introduction &amp; acknowledgments '!F4</f>
        <v>Version 9-23-12</v>
      </c>
      <c r="I2" s="82"/>
      <c r="J2" s="82"/>
      <c r="K2" s="82"/>
      <c r="L2" s="82"/>
      <c r="O2" s="34" t="s">
        <v>66</v>
      </c>
      <c r="P2" s="53">
        <f>O99</f>
        <v>90283.12022455933</v>
      </c>
      <c r="S2" s="82" t="str">
        <f>H2</f>
        <v>Version 9-23-12</v>
      </c>
      <c r="T2" s="82"/>
      <c r="U2" s="82"/>
      <c r="V2" s="82"/>
      <c r="W2" s="82"/>
      <c r="X2" s="47"/>
      <c r="AA2" s="56" t="s">
        <v>147</v>
      </c>
      <c r="AB2" s="78">
        <f>AB99</f>
        <v>181207.4091400341</v>
      </c>
      <c r="AC2" s="78"/>
    </row>
    <row r="3" spans="1:29" ht="12.75" customHeight="1">
      <c r="A3" s="48" t="s">
        <v>142</v>
      </c>
      <c r="B3" s="18"/>
      <c r="C3" s="76"/>
      <c r="D3" s="20" t="s">
        <v>133</v>
      </c>
      <c r="I3" s="54" t="s">
        <v>143</v>
      </c>
      <c r="J3" s="54"/>
      <c r="K3" s="54"/>
      <c r="L3" s="54"/>
      <c r="O3" s="89" t="s">
        <v>171</v>
      </c>
      <c r="P3" s="66" t="s">
        <v>144</v>
      </c>
      <c r="T3" s="54" t="s">
        <v>143</v>
      </c>
      <c r="U3" s="54"/>
      <c r="V3" s="54"/>
      <c r="W3" s="54"/>
      <c r="X3" s="46"/>
      <c r="AC3" s="71" t="s">
        <v>172</v>
      </c>
    </row>
    <row r="4" spans="1:36" ht="12.75">
      <c r="A4" s="75">
        <v>41183</v>
      </c>
      <c r="B4" s="45">
        <f>A4</f>
        <v>41183</v>
      </c>
      <c r="C4" s="76"/>
      <c r="D4" s="43">
        <f>B4</f>
        <v>41183</v>
      </c>
      <c r="E4" s="44">
        <f>D4+31</f>
        <v>41214</v>
      </c>
      <c r="F4" s="44">
        <f aca="true" t="shared" si="0" ref="F4:O4">E4+31</f>
        <v>41245</v>
      </c>
      <c r="G4" s="44">
        <f t="shared" si="0"/>
        <v>41276</v>
      </c>
      <c r="H4" s="44">
        <f t="shared" si="0"/>
        <v>41307</v>
      </c>
      <c r="I4" s="44">
        <f t="shared" si="0"/>
        <v>41338</v>
      </c>
      <c r="J4" s="44">
        <f t="shared" si="0"/>
        <v>41369</v>
      </c>
      <c r="K4" s="44">
        <f t="shared" si="0"/>
        <v>41400</v>
      </c>
      <c r="L4" s="44">
        <f t="shared" si="0"/>
        <v>41431</v>
      </c>
      <c r="M4" s="44">
        <f t="shared" si="0"/>
        <v>41462</v>
      </c>
      <c r="N4" s="44">
        <f t="shared" si="0"/>
        <v>41493</v>
      </c>
      <c r="O4" s="44">
        <f t="shared" si="0"/>
        <v>41524</v>
      </c>
      <c r="P4" s="70" t="s">
        <v>0</v>
      </c>
      <c r="Q4" s="44">
        <f>O4+31</f>
        <v>41555</v>
      </c>
      <c r="R4" s="44">
        <f aca="true" t="shared" si="1" ref="R4:AB4">Q4+31</f>
        <v>41586</v>
      </c>
      <c r="S4" s="44">
        <f t="shared" si="1"/>
        <v>41617</v>
      </c>
      <c r="T4" s="44">
        <f t="shared" si="1"/>
        <v>41648</v>
      </c>
      <c r="U4" s="44">
        <f t="shared" si="1"/>
        <v>41679</v>
      </c>
      <c r="V4" s="44">
        <f t="shared" si="1"/>
        <v>41710</v>
      </c>
      <c r="W4" s="44">
        <f t="shared" si="1"/>
        <v>41741</v>
      </c>
      <c r="X4" s="44">
        <f t="shared" si="1"/>
        <v>41772</v>
      </c>
      <c r="Y4" s="44">
        <f t="shared" si="1"/>
        <v>41803</v>
      </c>
      <c r="Z4" s="44">
        <f t="shared" si="1"/>
        <v>41834</v>
      </c>
      <c r="AA4" s="44">
        <f t="shared" si="1"/>
        <v>41865</v>
      </c>
      <c r="AB4" s="44">
        <f t="shared" si="1"/>
        <v>41896</v>
      </c>
      <c r="AC4" s="67" t="s">
        <v>148</v>
      </c>
      <c r="AD4" s="13"/>
      <c r="AE4" s="13"/>
      <c r="AF4" s="13"/>
      <c r="AG4" s="13"/>
      <c r="AH4" s="13"/>
      <c r="AI4" s="13"/>
      <c r="AJ4" s="13"/>
    </row>
    <row r="5" spans="2:36" ht="12.75">
      <c r="B5" s="12" t="s">
        <v>46</v>
      </c>
      <c r="C5" s="76"/>
      <c r="D5" s="30">
        <v>1</v>
      </c>
      <c r="E5" s="16">
        <f aca="true" t="shared" si="2" ref="E5:O5">D96</f>
        <v>-1.7053025658242404E-13</v>
      </c>
      <c r="F5" s="16">
        <f t="shared" si="2"/>
        <v>5.684341886080802E-14</v>
      </c>
      <c r="G5" s="16">
        <f t="shared" si="2"/>
        <v>0</v>
      </c>
      <c r="H5" s="16">
        <f t="shared" si="2"/>
        <v>-4.547473508864641E-13</v>
      </c>
      <c r="I5" s="16">
        <f t="shared" si="2"/>
        <v>-1.7053025658242404E-13</v>
      </c>
      <c r="J5" s="16">
        <f t="shared" si="2"/>
        <v>9.094947017729282E-13</v>
      </c>
      <c r="K5" s="16">
        <f t="shared" si="2"/>
        <v>2.2737367544323206E-13</v>
      </c>
      <c r="L5" s="16">
        <f t="shared" si="2"/>
        <v>-1.1368683772161603E-13</v>
      </c>
      <c r="M5" s="16">
        <f t="shared" si="2"/>
        <v>-3.410605131648481E-13</v>
      </c>
      <c r="N5" s="16">
        <f t="shared" si="2"/>
        <v>-1.1368683772161603E-13</v>
      </c>
      <c r="O5" s="16">
        <f t="shared" si="2"/>
        <v>4.547473508864641E-13</v>
      </c>
      <c r="P5" s="68" t="s">
        <v>1</v>
      </c>
      <c r="Q5" s="16">
        <f>O96</f>
        <v>-1.1368683772161603E-13</v>
      </c>
      <c r="R5" s="16">
        <f aca="true" t="shared" si="3" ref="R5:AB5">Q96</f>
        <v>2.2737367544323206E-13</v>
      </c>
      <c r="S5" s="16">
        <f t="shared" si="3"/>
        <v>1.1368683772161603E-13</v>
      </c>
      <c r="T5" s="16">
        <f t="shared" si="3"/>
        <v>-6.821210263296962E-13</v>
      </c>
      <c r="U5" s="16">
        <f t="shared" si="3"/>
        <v>3.410605131648481E-13</v>
      </c>
      <c r="V5" s="16">
        <f t="shared" si="3"/>
        <v>-2.2737367544323206E-13</v>
      </c>
      <c r="W5" s="16">
        <f t="shared" si="3"/>
        <v>1.1368683772161603E-13</v>
      </c>
      <c r="X5" s="16">
        <f t="shared" si="3"/>
        <v>1.1368683772161603E-13</v>
      </c>
      <c r="Y5" s="16">
        <f t="shared" si="3"/>
        <v>0</v>
      </c>
      <c r="Z5" s="16">
        <f t="shared" si="3"/>
        <v>0</v>
      </c>
      <c r="AA5" s="16">
        <f t="shared" si="3"/>
        <v>0</v>
      </c>
      <c r="AB5" s="16">
        <f t="shared" si="3"/>
        <v>5.684341886080801E-13</v>
      </c>
      <c r="AC5" s="68" t="s">
        <v>1</v>
      </c>
      <c r="AD5" s="14"/>
      <c r="AE5" s="14"/>
      <c r="AF5" s="14"/>
      <c r="AG5" s="14"/>
      <c r="AH5" s="14"/>
      <c r="AI5" s="14"/>
      <c r="AJ5" s="14"/>
    </row>
    <row r="6" spans="1:29" ht="12.75">
      <c r="A6" s="14"/>
      <c r="B6" s="17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64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64"/>
    </row>
    <row r="7" spans="1:29" ht="12.75">
      <c r="A7" s="39" t="s">
        <v>109</v>
      </c>
      <c r="B7" s="11" t="s">
        <v>72</v>
      </c>
      <c r="C7" s="27">
        <v>0</v>
      </c>
      <c r="D7" s="15">
        <f aca="true" t="shared" si="4" ref="D7:O16">$C7/12</f>
        <v>0</v>
      </c>
      <c r="E7" s="15">
        <f t="shared" si="4"/>
        <v>0</v>
      </c>
      <c r="F7" s="15">
        <f t="shared" si="4"/>
        <v>0</v>
      </c>
      <c r="G7" s="15">
        <f t="shared" si="4"/>
        <v>0</v>
      </c>
      <c r="H7" s="15">
        <f t="shared" si="4"/>
        <v>0</v>
      </c>
      <c r="I7" s="15">
        <f t="shared" si="4"/>
        <v>0</v>
      </c>
      <c r="J7" s="15">
        <f t="shared" si="4"/>
        <v>0</v>
      </c>
      <c r="K7" s="15">
        <f t="shared" si="4"/>
        <v>0</v>
      </c>
      <c r="L7" s="15">
        <f t="shared" si="4"/>
        <v>0</v>
      </c>
      <c r="M7" s="15">
        <f t="shared" si="4"/>
        <v>0</v>
      </c>
      <c r="N7" s="15">
        <f t="shared" si="4"/>
        <v>0</v>
      </c>
      <c r="O7" s="15">
        <f t="shared" si="4"/>
        <v>0</v>
      </c>
      <c r="P7" s="50">
        <f>SUM(D7:O7)</f>
        <v>0</v>
      </c>
      <c r="Q7" s="15">
        <f aca="true" t="shared" si="5" ref="Q7:Q22">$C7/12</f>
        <v>0</v>
      </c>
      <c r="R7" s="15">
        <f aca="true" t="shared" si="6" ref="R7:AB22">$C7/12</f>
        <v>0</v>
      </c>
      <c r="S7" s="15">
        <f t="shared" si="6"/>
        <v>0</v>
      </c>
      <c r="T7" s="15">
        <f t="shared" si="6"/>
        <v>0</v>
      </c>
      <c r="U7" s="15">
        <f t="shared" si="6"/>
        <v>0</v>
      </c>
      <c r="V7" s="15">
        <f t="shared" si="6"/>
        <v>0</v>
      </c>
      <c r="W7" s="15">
        <f t="shared" si="6"/>
        <v>0</v>
      </c>
      <c r="X7" s="15">
        <f t="shared" si="6"/>
        <v>0</v>
      </c>
      <c r="Y7" s="15">
        <f t="shared" si="6"/>
        <v>0</v>
      </c>
      <c r="Z7" s="15">
        <f t="shared" si="6"/>
        <v>0</v>
      </c>
      <c r="AA7" s="15">
        <f t="shared" si="6"/>
        <v>0</v>
      </c>
      <c r="AB7" s="15">
        <f t="shared" si="6"/>
        <v>0</v>
      </c>
      <c r="AC7" s="50">
        <f aca="true" t="shared" si="7" ref="AC7:AC29">SUM(Q7:AB7)</f>
        <v>0</v>
      </c>
    </row>
    <row r="8" spans="1:29" ht="12.75">
      <c r="A8" s="39" t="s">
        <v>110</v>
      </c>
      <c r="B8" s="11" t="s">
        <v>111</v>
      </c>
      <c r="C8" s="27">
        <v>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50">
        <f aca="true" t="shared" si="8" ref="P8:P29">SUM(D8:O8)</f>
        <v>0</v>
      </c>
      <c r="Q8" s="15">
        <f t="shared" si="5"/>
        <v>0</v>
      </c>
      <c r="R8" s="15">
        <f t="shared" si="6"/>
        <v>0</v>
      </c>
      <c r="S8" s="15">
        <f t="shared" si="6"/>
        <v>0</v>
      </c>
      <c r="T8" s="15">
        <f t="shared" si="6"/>
        <v>0</v>
      </c>
      <c r="U8" s="15">
        <f t="shared" si="6"/>
        <v>0</v>
      </c>
      <c r="V8" s="15">
        <f t="shared" si="6"/>
        <v>0</v>
      </c>
      <c r="W8" s="15">
        <f t="shared" si="6"/>
        <v>0</v>
      </c>
      <c r="X8" s="15">
        <f t="shared" si="6"/>
        <v>0</v>
      </c>
      <c r="Y8" s="15">
        <f t="shared" si="6"/>
        <v>0</v>
      </c>
      <c r="Z8" s="15">
        <f t="shared" si="6"/>
        <v>0</v>
      </c>
      <c r="AA8" s="15">
        <f t="shared" si="6"/>
        <v>0</v>
      </c>
      <c r="AB8" s="15">
        <f t="shared" si="6"/>
        <v>0</v>
      </c>
      <c r="AC8" s="50">
        <f t="shared" si="7"/>
        <v>0</v>
      </c>
    </row>
    <row r="9" spans="1:29" ht="12.75">
      <c r="A9" s="39" t="s">
        <v>110</v>
      </c>
      <c r="B9" s="11" t="s">
        <v>67</v>
      </c>
      <c r="C9" s="27">
        <v>0</v>
      </c>
      <c r="D9" s="15">
        <f t="shared" si="4"/>
        <v>0</v>
      </c>
      <c r="E9" s="15">
        <f t="shared" si="4"/>
        <v>0</v>
      </c>
      <c r="F9" s="15">
        <f t="shared" si="4"/>
        <v>0</v>
      </c>
      <c r="G9" s="15">
        <f t="shared" si="4"/>
        <v>0</v>
      </c>
      <c r="H9" s="15">
        <f t="shared" si="4"/>
        <v>0</v>
      </c>
      <c r="I9" s="15">
        <f t="shared" si="4"/>
        <v>0</v>
      </c>
      <c r="J9" s="15">
        <f t="shared" si="4"/>
        <v>0</v>
      </c>
      <c r="K9" s="15">
        <f t="shared" si="4"/>
        <v>0</v>
      </c>
      <c r="L9" s="15">
        <f t="shared" si="4"/>
        <v>0</v>
      </c>
      <c r="M9" s="15">
        <f t="shared" si="4"/>
        <v>0</v>
      </c>
      <c r="N9" s="15">
        <f t="shared" si="4"/>
        <v>0</v>
      </c>
      <c r="O9" s="15">
        <f t="shared" si="4"/>
        <v>0</v>
      </c>
      <c r="P9" s="50">
        <f t="shared" si="8"/>
        <v>0</v>
      </c>
      <c r="Q9" s="15">
        <f t="shared" si="5"/>
        <v>0</v>
      </c>
      <c r="R9" s="15">
        <f t="shared" si="6"/>
        <v>0</v>
      </c>
      <c r="S9" s="15">
        <f t="shared" si="6"/>
        <v>0</v>
      </c>
      <c r="T9" s="15">
        <f t="shared" si="6"/>
        <v>0</v>
      </c>
      <c r="U9" s="15">
        <f t="shared" si="6"/>
        <v>0</v>
      </c>
      <c r="V9" s="15">
        <f t="shared" si="6"/>
        <v>0</v>
      </c>
      <c r="W9" s="15">
        <f t="shared" si="6"/>
        <v>0</v>
      </c>
      <c r="X9" s="15">
        <f t="shared" si="6"/>
        <v>0</v>
      </c>
      <c r="Y9" s="15">
        <f t="shared" si="6"/>
        <v>0</v>
      </c>
      <c r="Z9" s="15">
        <f t="shared" si="6"/>
        <v>0</v>
      </c>
      <c r="AA9" s="15">
        <f t="shared" si="6"/>
        <v>0</v>
      </c>
      <c r="AB9" s="15">
        <f t="shared" si="6"/>
        <v>0</v>
      </c>
      <c r="AC9" s="50">
        <f t="shared" si="7"/>
        <v>0</v>
      </c>
    </row>
    <row r="10" spans="1:29" ht="12.75">
      <c r="A10" s="39" t="s">
        <v>110</v>
      </c>
      <c r="B10" s="11" t="s">
        <v>100</v>
      </c>
      <c r="C10" s="27">
        <v>0</v>
      </c>
      <c r="D10" s="15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4"/>
        <v>0</v>
      </c>
      <c r="L10" s="15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50">
        <f t="shared" si="8"/>
        <v>0</v>
      </c>
      <c r="Q10" s="15">
        <f t="shared" si="5"/>
        <v>0</v>
      </c>
      <c r="R10" s="15">
        <f t="shared" si="6"/>
        <v>0</v>
      </c>
      <c r="S10" s="15">
        <f t="shared" si="6"/>
        <v>0</v>
      </c>
      <c r="T10" s="15">
        <f t="shared" si="6"/>
        <v>0</v>
      </c>
      <c r="U10" s="15">
        <f t="shared" si="6"/>
        <v>0</v>
      </c>
      <c r="V10" s="15">
        <f t="shared" si="6"/>
        <v>0</v>
      </c>
      <c r="W10" s="15">
        <f t="shared" si="6"/>
        <v>0</v>
      </c>
      <c r="X10" s="15">
        <f t="shared" si="6"/>
        <v>0</v>
      </c>
      <c r="Y10" s="15">
        <f t="shared" si="6"/>
        <v>0</v>
      </c>
      <c r="Z10" s="15">
        <f t="shared" si="6"/>
        <v>0</v>
      </c>
      <c r="AA10" s="15">
        <f t="shared" si="6"/>
        <v>0</v>
      </c>
      <c r="AB10" s="15">
        <f t="shared" si="6"/>
        <v>0</v>
      </c>
      <c r="AC10" s="50">
        <f t="shared" si="7"/>
        <v>0</v>
      </c>
    </row>
    <row r="11" spans="1:29" ht="12.75">
      <c r="A11" s="39" t="s">
        <v>110</v>
      </c>
      <c r="B11" s="11" t="s">
        <v>101</v>
      </c>
      <c r="C11" s="27"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f t="shared" si="4"/>
        <v>0</v>
      </c>
      <c r="O11" s="15">
        <f t="shared" si="4"/>
        <v>0</v>
      </c>
      <c r="P11" s="50">
        <f aca="true" t="shared" si="9" ref="P11:P16">SUM(D11:O11)</f>
        <v>0</v>
      </c>
      <c r="Q11" s="15">
        <f t="shared" si="5"/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  <c r="Z11" s="15">
        <f t="shared" si="6"/>
        <v>0</v>
      </c>
      <c r="AA11" s="15">
        <f t="shared" si="6"/>
        <v>0</v>
      </c>
      <c r="AB11" s="15">
        <f t="shared" si="6"/>
        <v>0</v>
      </c>
      <c r="AC11" s="50">
        <f t="shared" si="7"/>
        <v>0</v>
      </c>
    </row>
    <row r="12" spans="1:29" ht="12.75">
      <c r="A12" s="39" t="s">
        <v>110</v>
      </c>
      <c r="B12" s="11" t="s">
        <v>102</v>
      </c>
      <c r="C12" s="27">
        <v>0</v>
      </c>
      <c r="D12" s="15">
        <f t="shared" si="4"/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 t="shared" si="4"/>
        <v>0</v>
      </c>
      <c r="P12" s="50">
        <f t="shared" si="9"/>
        <v>0</v>
      </c>
      <c r="Q12" s="15">
        <f t="shared" si="5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</v>
      </c>
      <c r="Y12" s="15">
        <f t="shared" si="6"/>
        <v>0</v>
      </c>
      <c r="Z12" s="15">
        <f t="shared" si="6"/>
        <v>0</v>
      </c>
      <c r="AA12" s="15">
        <f t="shared" si="6"/>
        <v>0</v>
      </c>
      <c r="AB12" s="15">
        <f t="shared" si="6"/>
        <v>0</v>
      </c>
      <c r="AC12" s="50">
        <f t="shared" si="7"/>
        <v>0</v>
      </c>
    </row>
    <row r="13" spans="1:29" ht="12.75">
      <c r="A13" s="39" t="s">
        <v>110</v>
      </c>
      <c r="B13" s="11" t="s">
        <v>103</v>
      </c>
      <c r="C13" s="27">
        <v>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 t="shared" si="4"/>
        <v>0</v>
      </c>
      <c r="L13" s="15">
        <f t="shared" si="4"/>
        <v>0</v>
      </c>
      <c r="M13" s="15">
        <f t="shared" si="4"/>
        <v>0</v>
      </c>
      <c r="N13" s="15">
        <f t="shared" si="4"/>
        <v>0</v>
      </c>
      <c r="O13" s="15">
        <f t="shared" si="4"/>
        <v>0</v>
      </c>
      <c r="P13" s="50">
        <f t="shared" si="9"/>
        <v>0</v>
      </c>
      <c r="Q13" s="15">
        <f t="shared" si="5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t="shared" si="6"/>
        <v>0</v>
      </c>
      <c r="W13" s="15">
        <f t="shared" si="6"/>
        <v>0</v>
      </c>
      <c r="X13" s="15">
        <f t="shared" si="6"/>
        <v>0</v>
      </c>
      <c r="Y13" s="15">
        <f t="shared" si="6"/>
        <v>0</v>
      </c>
      <c r="Z13" s="15">
        <f t="shared" si="6"/>
        <v>0</v>
      </c>
      <c r="AA13" s="15">
        <f t="shared" si="6"/>
        <v>0</v>
      </c>
      <c r="AB13" s="15">
        <f t="shared" si="6"/>
        <v>0</v>
      </c>
      <c r="AC13" s="50">
        <f t="shared" si="7"/>
        <v>0</v>
      </c>
    </row>
    <row r="14" spans="1:29" ht="12.75">
      <c r="A14" s="39" t="s">
        <v>110</v>
      </c>
      <c r="B14" s="11" t="s">
        <v>104</v>
      </c>
      <c r="C14" s="27"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0</v>
      </c>
      <c r="O14" s="15">
        <f t="shared" si="4"/>
        <v>0</v>
      </c>
      <c r="P14" s="50">
        <f t="shared" si="9"/>
        <v>0</v>
      </c>
      <c r="Q14" s="15">
        <f t="shared" si="5"/>
        <v>0</v>
      </c>
      <c r="R14" s="15">
        <f t="shared" si="6"/>
        <v>0</v>
      </c>
      <c r="S14" s="15">
        <f t="shared" si="6"/>
        <v>0</v>
      </c>
      <c r="T14" s="15">
        <f t="shared" si="6"/>
        <v>0</v>
      </c>
      <c r="U14" s="15">
        <f t="shared" si="6"/>
        <v>0</v>
      </c>
      <c r="V14" s="15">
        <f t="shared" si="6"/>
        <v>0</v>
      </c>
      <c r="W14" s="15">
        <f t="shared" si="6"/>
        <v>0</v>
      </c>
      <c r="X14" s="15">
        <f t="shared" si="6"/>
        <v>0</v>
      </c>
      <c r="Y14" s="15">
        <f t="shared" si="6"/>
        <v>0</v>
      </c>
      <c r="Z14" s="15">
        <f t="shared" si="6"/>
        <v>0</v>
      </c>
      <c r="AA14" s="15">
        <f t="shared" si="6"/>
        <v>0</v>
      </c>
      <c r="AB14" s="15">
        <f t="shared" si="6"/>
        <v>0</v>
      </c>
      <c r="AC14" s="50">
        <f t="shared" si="7"/>
        <v>0</v>
      </c>
    </row>
    <row r="15" spans="1:29" ht="12.75">
      <c r="A15" s="39" t="s">
        <v>110</v>
      </c>
      <c r="B15" s="11" t="s">
        <v>105</v>
      </c>
      <c r="C15" s="27">
        <v>0</v>
      </c>
      <c r="D15" s="15">
        <f t="shared" si="4"/>
        <v>0</v>
      </c>
      <c r="E15" s="15">
        <f t="shared" si="4"/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  <c r="O15" s="15">
        <f t="shared" si="4"/>
        <v>0</v>
      </c>
      <c r="P15" s="50">
        <f t="shared" si="9"/>
        <v>0</v>
      </c>
      <c r="Q15" s="15">
        <f t="shared" si="5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5">
        <f t="shared" si="6"/>
        <v>0</v>
      </c>
      <c r="X15" s="15">
        <f t="shared" si="6"/>
        <v>0</v>
      </c>
      <c r="Y15" s="15">
        <f t="shared" si="6"/>
        <v>0</v>
      </c>
      <c r="Z15" s="15">
        <f t="shared" si="6"/>
        <v>0</v>
      </c>
      <c r="AA15" s="15">
        <f t="shared" si="6"/>
        <v>0</v>
      </c>
      <c r="AB15" s="15">
        <f t="shared" si="6"/>
        <v>0</v>
      </c>
      <c r="AC15" s="50">
        <f t="shared" si="7"/>
        <v>0</v>
      </c>
    </row>
    <row r="16" spans="1:29" ht="12.75">
      <c r="A16" s="39" t="s">
        <v>110</v>
      </c>
      <c r="B16" s="11" t="s">
        <v>125</v>
      </c>
      <c r="C16" s="27">
        <v>0</v>
      </c>
      <c r="D16" s="15">
        <f t="shared" si="4"/>
        <v>0</v>
      </c>
      <c r="E16" s="15">
        <f t="shared" si="4"/>
        <v>0</v>
      </c>
      <c r="F16" s="15">
        <f t="shared" si="4"/>
        <v>0</v>
      </c>
      <c r="G16" s="15">
        <f t="shared" si="4"/>
        <v>0</v>
      </c>
      <c r="H16" s="15">
        <f t="shared" si="4"/>
        <v>0</v>
      </c>
      <c r="I16" s="15">
        <f t="shared" si="4"/>
        <v>0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50">
        <f t="shared" si="9"/>
        <v>0</v>
      </c>
      <c r="Q16" s="15">
        <f t="shared" si="5"/>
        <v>0</v>
      </c>
      <c r="R16" s="15">
        <f t="shared" si="6"/>
        <v>0</v>
      </c>
      <c r="S16" s="15">
        <f t="shared" si="6"/>
        <v>0</v>
      </c>
      <c r="T16" s="15">
        <f t="shared" si="6"/>
        <v>0</v>
      </c>
      <c r="U16" s="15">
        <f t="shared" si="6"/>
        <v>0</v>
      </c>
      <c r="V16" s="15">
        <f t="shared" si="6"/>
        <v>0</v>
      </c>
      <c r="W16" s="15">
        <f t="shared" si="6"/>
        <v>0</v>
      </c>
      <c r="X16" s="15">
        <f t="shared" si="6"/>
        <v>0</v>
      </c>
      <c r="Y16" s="15">
        <f t="shared" si="6"/>
        <v>0</v>
      </c>
      <c r="Z16" s="15">
        <f t="shared" si="6"/>
        <v>0</v>
      </c>
      <c r="AA16" s="15">
        <f t="shared" si="6"/>
        <v>0</v>
      </c>
      <c r="AB16" s="15">
        <f t="shared" si="6"/>
        <v>0</v>
      </c>
      <c r="AC16" s="50">
        <f t="shared" si="7"/>
        <v>0</v>
      </c>
    </row>
    <row r="17" spans="1:29" ht="12.75">
      <c r="A17" s="39" t="s">
        <v>106</v>
      </c>
      <c r="B17" s="11" t="s">
        <v>68</v>
      </c>
      <c r="C17" s="27">
        <v>0</v>
      </c>
      <c r="D17" s="15">
        <f aca="true" t="shared" si="10" ref="D17:O22">$C17/12</f>
        <v>0</v>
      </c>
      <c r="E17" s="15">
        <f t="shared" si="10"/>
        <v>0</v>
      </c>
      <c r="F17" s="15">
        <f t="shared" si="10"/>
        <v>0</v>
      </c>
      <c r="G17" s="15">
        <f t="shared" si="10"/>
        <v>0</v>
      </c>
      <c r="H17" s="15">
        <f t="shared" si="10"/>
        <v>0</v>
      </c>
      <c r="I17" s="15">
        <f t="shared" si="10"/>
        <v>0</v>
      </c>
      <c r="J17" s="15">
        <f t="shared" si="10"/>
        <v>0</v>
      </c>
      <c r="K17" s="15">
        <f t="shared" si="10"/>
        <v>0</v>
      </c>
      <c r="L17" s="15">
        <f t="shared" si="10"/>
        <v>0</v>
      </c>
      <c r="M17" s="15">
        <f t="shared" si="10"/>
        <v>0</v>
      </c>
      <c r="N17" s="15">
        <f t="shared" si="10"/>
        <v>0</v>
      </c>
      <c r="O17" s="15">
        <f t="shared" si="10"/>
        <v>0</v>
      </c>
      <c r="P17" s="50">
        <f t="shared" si="8"/>
        <v>0</v>
      </c>
      <c r="Q17" s="15">
        <f t="shared" si="5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6"/>
        <v>0</v>
      </c>
      <c r="W17" s="15">
        <f t="shared" si="6"/>
        <v>0</v>
      </c>
      <c r="X17" s="15">
        <f t="shared" si="6"/>
        <v>0</v>
      </c>
      <c r="Y17" s="15">
        <f t="shared" si="6"/>
        <v>0</v>
      </c>
      <c r="Z17" s="15">
        <f t="shared" si="6"/>
        <v>0</v>
      </c>
      <c r="AA17" s="15">
        <f t="shared" si="6"/>
        <v>0</v>
      </c>
      <c r="AB17" s="15">
        <f t="shared" si="6"/>
        <v>0</v>
      </c>
      <c r="AC17" s="50">
        <f t="shared" si="7"/>
        <v>0</v>
      </c>
    </row>
    <row r="18" spans="1:29" ht="12.75">
      <c r="A18" s="39" t="s">
        <v>107</v>
      </c>
      <c r="B18" s="11" t="s">
        <v>69</v>
      </c>
      <c r="C18" s="27">
        <v>0</v>
      </c>
      <c r="D18" s="15">
        <f t="shared" si="10"/>
        <v>0</v>
      </c>
      <c r="E18" s="15">
        <f t="shared" si="10"/>
        <v>0</v>
      </c>
      <c r="F18" s="15">
        <f t="shared" si="10"/>
        <v>0</v>
      </c>
      <c r="G18" s="15">
        <f t="shared" si="10"/>
        <v>0</v>
      </c>
      <c r="H18" s="15">
        <f t="shared" si="10"/>
        <v>0</v>
      </c>
      <c r="I18" s="15">
        <f t="shared" si="10"/>
        <v>0</v>
      </c>
      <c r="J18" s="15">
        <f t="shared" si="10"/>
        <v>0</v>
      </c>
      <c r="K18" s="15">
        <f t="shared" si="10"/>
        <v>0</v>
      </c>
      <c r="L18" s="15">
        <f t="shared" si="10"/>
        <v>0</v>
      </c>
      <c r="M18" s="15">
        <f t="shared" si="10"/>
        <v>0</v>
      </c>
      <c r="N18" s="15">
        <f t="shared" si="10"/>
        <v>0</v>
      </c>
      <c r="O18" s="15">
        <f t="shared" si="10"/>
        <v>0</v>
      </c>
      <c r="P18" s="50">
        <f t="shared" si="8"/>
        <v>0</v>
      </c>
      <c r="Q18" s="15">
        <f t="shared" si="5"/>
        <v>0</v>
      </c>
      <c r="R18" s="15">
        <f t="shared" si="6"/>
        <v>0</v>
      </c>
      <c r="S18" s="15">
        <f t="shared" si="6"/>
        <v>0</v>
      </c>
      <c r="T18" s="15">
        <f t="shared" si="6"/>
        <v>0</v>
      </c>
      <c r="U18" s="15">
        <f t="shared" si="6"/>
        <v>0</v>
      </c>
      <c r="V18" s="15">
        <f t="shared" si="6"/>
        <v>0</v>
      </c>
      <c r="W18" s="15">
        <f t="shared" si="6"/>
        <v>0</v>
      </c>
      <c r="X18" s="15">
        <f t="shared" si="6"/>
        <v>0</v>
      </c>
      <c r="Y18" s="15">
        <f t="shared" si="6"/>
        <v>0</v>
      </c>
      <c r="Z18" s="15">
        <f t="shared" si="6"/>
        <v>0</v>
      </c>
      <c r="AA18" s="15">
        <f t="shared" si="6"/>
        <v>0</v>
      </c>
      <c r="AB18" s="15">
        <f t="shared" si="6"/>
        <v>0</v>
      </c>
      <c r="AC18" s="50">
        <f t="shared" si="7"/>
        <v>0</v>
      </c>
    </row>
    <row r="19" spans="1:29" ht="12.75">
      <c r="A19" s="39" t="s">
        <v>108</v>
      </c>
      <c r="B19" s="11" t="s">
        <v>120</v>
      </c>
      <c r="C19" s="27">
        <v>0</v>
      </c>
      <c r="D19" s="15">
        <f t="shared" si="10"/>
        <v>0</v>
      </c>
      <c r="E19" s="15">
        <f t="shared" si="10"/>
        <v>0</v>
      </c>
      <c r="F19" s="15">
        <f t="shared" si="10"/>
        <v>0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0</v>
      </c>
      <c r="L19" s="15">
        <f t="shared" si="10"/>
        <v>0</v>
      </c>
      <c r="M19" s="15">
        <f t="shared" si="10"/>
        <v>0</v>
      </c>
      <c r="N19" s="15">
        <f t="shared" si="10"/>
        <v>0</v>
      </c>
      <c r="O19" s="15">
        <f t="shared" si="10"/>
        <v>0</v>
      </c>
      <c r="P19" s="50">
        <f t="shared" si="8"/>
        <v>0</v>
      </c>
      <c r="Q19" s="15">
        <f t="shared" si="5"/>
        <v>0</v>
      </c>
      <c r="R19" s="15">
        <f t="shared" si="6"/>
        <v>0</v>
      </c>
      <c r="S19" s="15">
        <f t="shared" si="6"/>
        <v>0</v>
      </c>
      <c r="T19" s="15">
        <f t="shared" si="6"/>
        <v>0</v>
      </c>
      <c r="U19" s="15">
        <f t="shared" si="6"/>
        <v>0</v>
      </c>
      <c r="V19" s="15">
        <f t="shared" si="6"/>
        <v>0</v>
      </c>
      <c r="W19" s="15">
        <f t="shared" si="6"/>
        <v>0</v>
      </c>
      <c r="X19" s="15">
        <f t="shared" si="6"/>
        <v>0</v>
      </c>
      <c r="Y19" s="15">
        <f t="shared" si="6"/>
        <v>0</v>
      </c>
      <c r="Z19" s="15">
        <f t="shared" si="6"/>
        <v>0</v>
      </c>
      <c r="AA19" s="15">
        <f t="shared" si="6"/>
        <v>0</v>
      </c>
      <c r="AB19" s="15">
        <f t="shared" si="6"/>
        <v>0</v>
      </c>
      <c r="AC19" s="50">
        <f t="shared" si="7"/>
        <v>0</v>
      </c>
    </row>
    <row r="20" spans="1:29" ht="12.75">
      <c r="A20" s="39" t="s">
        <v>116</v>
      </c>
      <c r="B20" s="11" t="s">
        <v>117</v>
      </c>
      <c r="C20" s="27">
        <v>0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 t="shared" si="10"/>
        <v>0</v>
      </c>
      <c r="K20" s="15">
        <f t="shared" si="10"/>
        <v>0</v>
      </c>
      <c r="L20" s="15">
        <f t="shared" si="10"/>
        <v>0</v>
      </c>
      <c r="M20" s="15">
        <f t="shared" si="10"/>
        <v>0</v>
      </c>
      <c r="N20" s="15">
        <f t="shared" si="10"/>
        <v>0</v>
      </c>
      <c r="O20" s="15">
        <f t="shared" si="10"/>
        <v>0</v>
      </c>
      <c r="P20" s="50">
        <f t="shared" si="8"/>
        <v>0</v>
      </c>
      <c r="Q20" s="15">
        <f t="shared" si="5"/>
        <v>0</v>
      </c>
      <c r="R20" s="15">
        <f t="shared" si="6"/>
        <v>0</v>
      </c>
      <c r="S20" s="15">
        <f t="shared" si="6"/>
        <v>0</v>
      </c>
      <c r="T20" s="15">
        <f t="shared" si="6"/>
        <v>0</v>
      </c>
      <c r="U20" s="15">
        <f t="shared" si="6"/>
        <v>0</v>
      </c>
      <c r="V20" s="15">
        <f t="shared" si="6"/>
        <v>0</v>
      </c>
      <c r="W20" s="15">
        <f t="shared" si="6"/>
        <v>0</v>
      </c>
      <c r="X20" s="15">
        <f t="shared" si="6"/>
        <v>0</v>
      </c>
      <c r="Y20" s="15">
        <f t="shared" si="6"/>
        <v>0</v>
      </c>
      <c r="Z20" s="15">
        <f t="shared" si="6"/>
        <v>0</v>
      </c>
      <c r="AA20" s="15">
        <f t="shared" si="6"/>
        <v>0</v>
      </c>
      <c r="AB20" s="15">
        <f t="shared" si="6"/>
        <v>0</v>
      </c>
      <c r="AC20" s="50">
        <f t="shared" si="7"/>
        <v>0</v>
      </c>
    </row>
    <row r="21" spans="1:29" ht="12.75">
      <c r="A21" s="39" t="s">
        <v>118</v>
      </c>
      <c r="B21" s="11" t="s">
        <v>70</v>
      </c>
      <c r="C21" s="27">
        <v>0</v>
      </c>
      <c r="D21" s="15">
        <f t="shared" si="10"/>
        <v>0</v>
      </c>
      <c r="E21" s="15">
        <f t="shared" si="10"/>
        <v>0</v>
      </c>
      <c r="F21" s="15">
        <f t="shared" si="10"/>
        <v>0</v>
      </c>
      <c r="G21" s="15">
        <f t="shared" si="10"/>
        <v>0</v>
      </c>
      <c r="H21" s="15">
        <f t="shared" si="10"/>
        <v>0</v>
      </c>
      <c r="I21" s="15">
        <f t="shared" si="10"/>
        <v>0</v>
      </c>
      <c r="J21" s="15">
        <f t="shared" si="10"/>
        <v>0</v>
      </c>
      <c r="K21" s="15">
        <f t="shared" si="10"/>
        <v>0</v>
      </c>
      <c r="L21" s="15">
        <f t="shared" si="10"/>
        <v>0</v>
      </c>
      <c r="M21" s="15">
        <f t="shared" si="10"/>
        <v>0</v>
      </c>
      <c r="N21" s="15">
        <f t="shared" si="10"/>
        <v>0</v>
      </c>
      <c r="O21" s="15">
        <f t="shared" si="10"/>
        <v>0</v>
      </c>
      <c r="P21" s="50">
        <f t="shared" si="8"/>
        <v>0</v>
      </c>
      <c r="Q21" s="15">
        <f t="shared" si="5"/>
        <v>0</v>
      </c>
      <c r="R21" s="15">
        <f t="shared" si="6"/>
        <v>0</v>
      </c>
      <c r="S21" s="15">
        <f t="shared" si="6"/>
        <v>0</v>
      </c>
      <c r="T21" s="15">
        <f t="shared" si="6"/>
        <v>0</v>
      </c>
      <c r="U21" s="15">
        <f t="shared" si="6"/>
        <v>0</v>
      </c>
      <c r="V21" s="15">
        <f t="shared" si="6"/>
        <v>0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50">
        <f t="shared" si="7"/>
        <v>0</v>
      </c>
    </row>
    <row r="22" spans="1:29" ht="12.75">
      <c r="A22" s="39" t="s">
        <v>119</v>
      </c>
      <c r="B22" s="11" t="s">
        <v>71</v>
      </c>
      <c r="C22" s="27">
        <v>0</v>
      </c>
      <c r="D22" s="15">
        <f t="shared" si="10"/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 t="shared" si="10"/>
        <v>0</v>
      </c>
      <c r="N22" s="15">
        <f t="shared" si="10"/>
        <v>0</v>
      </c>
      <c r="O22" s="15">
        <f t="shared" si="10"/>
        <v>0</v>
      </c>
      <c r="P22" s="50">
        <f t="shared" si="8"/>
        <v>0</v>
      </c>
      <c r="Q22" s="15">
        <f t="shared" si="5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t="shared" si="6"/>
        <v>0</v>
      </c>
      <c r="AA22" s="15">
        <f t="shared" si="6"/>
        <v>0</v>
      </c>
      <c r="AB22" s="15">
        <f t="shared" si="6"/>
        <v>0</v>
      </c>
      <c r="AC22" s="50">
        <f t="shared" si="7"/>
        <v>0</v>
      </c>
    </row>
    <row r="23" spans="1:30" ht="12.75">
      <c r="A23" s="38" t="s">
        <v>134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6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69"/>
      <c r="AC23" s="64"/>
      <c r="AD23" s="2"/>
    </row>
    <row r="24" spans="1:36" ht="12.75">
      <c r="A24" s="14"/>
      <c r="B24" s="11" t="s">
        <v>128</v>
      </c>
      <c r="C24" s="27">
        <v>0</v>
      </c>
      <c r="D24" s="15">
        <f aca="true" t="shared" si="11" ref="D24:O26">$C24/12</f>
        <v>0</v>
      </c>
      <c r="E24" s="15">
        <f t="shared" si="11"/>
        <v>0</v>
      </c>
      <c r="F24" s="15">
        <f t="shared" si="11"/>
        <v>0</v>
      </c>
      <c r="G24" s="15">
        <f t="shared" si="11"/>
        <v>0</v>
      </c>
      <c r="H24" s="15">
        <f t="shared" si="11"/>
        <v>0</v>
      </c>
      <c r="I24" s="15">
        <f t="shared" si="11"/>
        <v>0</v>
      </c>
      <c r="J24" s="15">
        <f t="shared" si="11"/>
        <v>0</v>
      </c>
      <c r="K24" s="15">
        <f t="shared" si="11"/>
        <v>0</v>
      </c>
      <c r="L24" s="15">
        <f t="shared" si="11"/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  <c r="P24" s="50">
        <f t="shared" si="8"/>
        <v>0</v>
      </c>
      <c r="Q24" s="15">
        <f>$C24/12</f>
        <v>0</v>
      </c>
      <c r="R24" s="15">
        <f aca="true" t="shared" si="12" ref="R24:AB26">$C24/12</f>
        <v>0</v>
      </c>
      <c r="S24" s="15">
        <f t="shared" si="12"/>
        <v>0</v>
      </c>
      <c r="T24" s="15">
        <f t="shared" si="12"/>
        <v>0</v>
      </c>
      <c r="U24" s="15">
        <f t="shared" si="12"/>
        <v>0</v>
      </c>
      <c r="V24" s="15">
        <f t="shared" si="12"/>
        <v>0</v>
      </c>
      <c r="W24" s="15">
        <f t="shared" si="12"/>
        <v>0</v>
      </c>
      <c r="X24" s="15">
        <f t="shared" si="12"/>
        <v>0</v>
      </c>
      <c r="Y24" s="15">
        <f t="shared" si="12"/>
        <v>0</v>
      </c>
      <c r="Z24" s="15">
        <f t="shared" si="12"/>
        <v>0</v>
      </c>
      <c r="AA24" s="15">
        <f t="shared" si="12"/>
        <v>0</v>
      </c>
      <c r="AB24" s="15">
        <f t="shared" si="12"/>
        <v>0</v>
      </c>
      <c r="AC24" s="50">
        <f t="shared" si="7"/>
        <v>0</v>
      </c>
      <c r="AD24" s="14"/>
      <c r="AE24" s="14"/>
      <c r="AF24" s="14"/>
      <c r="AG24" s="14"/>
      <c r="AH24" s="14"/>
      <c r="AI24" s="14"/>
      <c r="AJ24" s="14"/>
    </row>
    <row r="25" spans="1:29" ht="12.75">
      <c r="A25" s="14"/>
      <c r="B25" s="37" t="s">
        <v>126</v>
      </c>
      <c r="C25" s="27">
        <v>0</v>
      </c>
      <c r="D25" s="15">
        <f t="shared" si="11"/>
        <v>0</v>
      </c>
      <c r="E25" s="15">
        <f t="shared" si="11"/>
        <v>0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0</v>
      </c>
      <c r="J25" s="15">
        <f t="shared" si="11"/>
        <v>0</v>
      </c>
      <c r="K25" s="15">
        <f t="shared" si="11"/>
        <v>0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  <c r="P25" s="50">
        <f t="shared" si="8"/>
        <v>0</v>
      </c>
      <c r="Q25" s="15">
        <f>$C25/12</f>
        <v>0</v>
      </c>
      <c r="R25" s="15">
        <f t="shared" si="12"/>
        <v>0</v>
      </c>
      <c r="S25" s="15">
        <f t="shared" si="12"/>
        <v>0</v>
      </c>
      <c r="T25" s="15">
        <f t="shared" si="12"/>
        <v>0</v>
      </c>
      <c r="U25" s="15">
        <f t="shared" si="12"/>
        <v>0</v>
      </c>
      <c r="V25" s="15">
        <f t="shared" si="12"/>
        <v>0</v>
      </c>
      <c r="W25" s="15">
        <f t="shared" si="12"/>
        <v>0</v>
      </c>
      <c r="X25" s="15">
        <f t="shared" si="12"/>
        <v>0</v>
      </c>
      <c r="Y25" s="15">
        <f t="shared" si="12"/>
        <v>0</v>
      </c>
      <c r="Z25" s="15">
        <f t="shared" si="12"/>
        <v>0</v>
      </c>
      <c r="AA25" s="15">
        <f t="shared" si="12"/>
        <v>0</v>
      </c>
      <c r="AB25" s="15">
        <f t="shared" si="12"/>
        <v>0</v>
      </c>
      <c r="AC25" s="50">
        <f t="shared" si="7"/>
        <v>0</v>
      </c>
    </row>
    <row r="26" spans="1:29" ht="12.75">
      <c r="A26" s="14"/>
      <c r="B26" s="11" t="s">
        <v>129</v>
      </c>
      <c r="C26" s="27">
        <v>0</v>
      </c>
      <c r="D26" s="15">
        <f t="shared" si="11"/>
        <v>0</v>
      </c>
      <c r="E26" s="15">
        <f t="shared" si="11"/>
        <v>0</v>
      </c>
      <c r="F26" s="15">
        <f t="shared" si="11"/>
        <v>0</v>
      </c>
      <c r="G26" s="15">
        <f t="shared" si="11"/>
        <v>0</v>
      </c>
      <c r="H26" s="15">
        <f t="shared" si="11"/>
        <v>0</v>
      </c>
      <c r="I26" s="15">
        <f t="shared" si="11"/>
        <v>0</v>
      </c>
      <c r="J26" s="15">
        <f t="shared" si="11"/>
        <v>0</v>
      </c>
      <c r="K26" s="15">
        <f t="shared" si="11"/>
        <v>0</v>
      </c>
      <c r="L26" s="15">
        <f t="shared" si="11"/>
        <v>0</v>
      </c>
      <c r="M26" s="15">
        <f t="shared" si="11"/>
        <v>0</v>
      </c>
      <c r="N26" s="15">
        <f t="shared" si="11"/>
        <v>0</v>
      </c>
      <c r="O26" s="15">
        <f t="shared" si="11"/>
        <v>0</v>
      </c>
      <c r="P26" s="50">
        <f t="shared" si="8"/>
        <v>0</v>
      </c>
      <c r="Q26" s="15">
        <f>$C26/12</f>
        <v>0</v>
      </c>
      <c r="R26" s="15">
        <f t="shared" si="12"/>
        <v>0</v>
      </c>
      <c r="S26" s="15">
        <f t="shared" si="12"/>
        <v>0</v>
      </c>
      <c r="T26" s="15">
        <f t="shared" si="12"/>
        <v>0</v>
      </c>
      <c r="U26" s="15">
        <f t="shared" si="12"/>
        <v>0</v>
      </c>
      <c r="V26" s="15">
        <f t="shared" si="12"/>
        <v>0</v>
      </c>
      <c r="W26" s="15">
        <f t="shared" si="12"/>
        <v>0</v>
      </c>
      <c r="X26" s="15">
        <f t="shared" si="12"/>
        <v>0</v>
      </c>
      <c r="Y26" s="15">
        <f t="shared" si="12"/>
        <v>0</v>
      </c>
      <c r="Z26" s="15">
        <f t="shared" si="12"/>
        <v>0</v>
      </c>
      <c r="AA26" s="15">
        <f t="shared" si="12"/>
        <v>0</v>
      </c>
      <c r="AB26" s="15">
        <f t="shared" si="12"/>
        <v>0</v>
      </c>
      <c r="AC26" s="50">
        <f t="shared" si="7"/>
        <v>0</v>
      </c>
    </row>
    <row r="27" spans="1:30" ht="12.75">
      <c r="A27" s="12" t="s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69"/>
      <c r="AC27" s="64"/>
      <c r="AD27" s="2"/>
    </row>
    <row r="28" spans="1:29" ht="12.75">
      <c r="A28" s="14"/>
      <c r="B28" s="12" t="s">
        <v>4</v>
      </c>
      <c r="C28" s="27">
        <v>0</v>
      </c>
      <c r="D28" s="15">
        <f aca="true" t="shared" si="13" ref="D28:O29">$C28/12</f>
        <v>0</v>
      </c>
      <c r="E28" s="15">
        <f t="shared" si="13"/>
        <v>0</v>
      </c>
      <c r="F28" s="15">
        <f t="shared" si="13"/>
        <v>0</v>
      </c>
      <c r="G28" s="15">
        <f t="shared" si="13"/>
        <v>0</v>
      </c>
      <c r="H28" s="15">
        <f t="shared" si="13"/>
        <v>0</v>
      </c>
      <c r="I28" s="15">
        <f t="shared" si="13"/>
        <v>0</v>
      </c>
      <c r="J28" s="15">
        <f t="shared" si="13"/>
        <v>0</v>
      </c>
      <c r="K28" s="15">
        <f t="shared" si="13"/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  <c r="O28" s="15">
        <f t="shared" si="13"/>
        <v>0</v>
      </c>
      <c r="P28" s="50">
        <f t="shared" si="8"/>
        <v>0</v>
      </c>
      <c r="Q28" s="15">
        <f>$C28/12</f>
        <v>0</v>
      </c>
      <c r="R28" s="15">
        <f aca="true" t="shared" si="14" ref="R28:AB29">$C28/12</f>
        <v>0</v>
      </c>
      <c r="S28" s="15">
        <f t="shared" si="14"/>
        <v>0</v>
      </c>
      <c r="T28" s="15">
        <f t="shared" si="14"/>
        <v>0</v>
      </c>
      <c r="U28" s="15">
        <f t="shared" si="14"/>
        <v>0</v>
      </c>
      <c r="V28" s="15">
        <f t="shared" si="14"/>
        <v>0</v>
      </c>
      <c r="W28" s="15">
        <f t="shared" si="14"/>
        <v>0</v>
      </c>
      <c r="X28" s="15">
        <f t="shared" si="14"/>
        <v>0</v>
      </c>
      <c r="Y28" s="15">
        <f t="shared" si="14"/>
        <v>0</v>
      </c>
      <c r="Z28" s="15">
        <f t="shared" si="14"/>
        <v>0</v>
      </c>
      <c r="AA28" s="15">
        <f t="shared" si="14"/>
        <v>0</v>
      </c>
      <c r="AB28" s="15">
        <f t="shared" si="14"/>
        <v>0</v>
      </c>
      <c r="AC28" s="50">
        <f t="shared" si="7"/>
        <v>0</v>
      </c>
    </row>
    <row r="29" spans="1:29" ht="12.75">
      <c r="A29" s="14"/>
      <c r="B29" s="12" t="s">
        <v>5</v>
      </c>
      <c r="C29" s="27">
        <v>0</v>
      </c>
      <c r="D29" s="15">
        <f t="shared" si="13"/>
        <v>0</v>
      </c>
      <c r="E29" s="15">
        <f t="shared" si="13"/>
        <v>0</v>
      </c>
      <c r="F29" s="15">
        <f t="shared" si="13"/>
        <v>0</v>
      </c>
      <c r="G29" s="15">
        <f t="shared" si="13"/>
        <v>0</v>
      </c>
      <c r="H29" s="15">
        <f t="shared" si="13"/>
        <v>0</v>
      </c>
      <c r="I29" s="15">
        <f t="shared" si="13"/>
        <v>0</v>
      </c>
      <c r="J29" s="15">
        <f t="shared" si="13"/>
        <v>0</v>
      </c>
      <c r="K29" s="15">
        <f t="shared" si="13"/>
        <v>0</v>
      </c>
      <c r="L29" s="15">
        <f t="shared" si="13"/>
        <v>0</v>
      </c>
      <c r="M29" s="15">
        <f t="shared" si="13"/>
        <v>0</v>
      </c>
      <c r="N29" s="15">
        <f t="shared" si="13"/>
        <v>0</v>
      </c>
      <c r="O29" s="15">
        <f t="shared" si="13"/>
        <v>0</v>
      </c>
      <c r="P29" s="50">
        <f t="shared" si="8"/>
        <v>0</v>
      </c>
      <c r="Q29" s="15">
        <f>$C29/12</f>
        <v>0</v>
      </c>
      <c r="R29" s="15">
        <f t="shared" si="14"/>
        <v>0</v>
      </c>
      <c r="S29" s="15">
        <f t="shared" si="14"/>
        <v>0</v>
      </c>
      <c r="T29" s="15">
        <f t="shared" si="14"/>
        <v>0</v>
      </c>
      <c r="U29" s="15">
        <f t="shared" si="14"/>
        <v>0</v>
      </c>
      <c r="V29" s="15">
        <f t="shared" si="14"/>
        <v>0</v>
      </c>
      <c r="W29" s="15">
        <f t="shared" si="14"/>
        <v>0</v>
      </c>
      <c r="X29" s="15">
        <f t="shared" si="14"/>
        <v>0</v>
      </c>
      <c r="Y29" s="15">
        <f t="shared" si="14"/>
        <v>0</v>
      </c>
      <c r="Z29" s="15">
        <f t="shared" si="14"/>
        <v>0</v>
      </c>
      <c r="AA29" s="15">
        <f t="shared" si="14"/>
        <v>0</v>
      </c>
      <c r="AB29" s="15">
        <f t="shared" si="14"/>
        <v>0</v>
      </c>
      <c r="AC29" s="50">
        <f t="shared" si="7"/>
        <v>0</v>
      </c>
    </row>
    <row r="30" spans="1:29" ht="12.75">
      <c r="A30" s="17" t="s">
        <v>56</v>
      </c>
      <c r="C30" s="15"/>
      <c r="D30" s="35">
        <f aca="true" t="shared" si="15" ref="D30:O30">SUM(D5,D7:D29)</f>
        <v>1</v>
      </c>
      <c r="E30" s="35">
        <f t="shared" si="15"/>
        <v>-1.7053025658242404E-13</v>
      </c>
      <c r="F30" s="35">
        <f t="shared" si="15"/>
        <v>5.684341886080802E-14</v>
      </c>
      <c r="G30" s="35">
        <f t="shared" si="15"/>
        <v>0</v>
      </c>
      <c r="H30" s="35">
        <f t="shared" si="15"/>
        <v>-4.547473508864641E-13</v>
      </c>
      <c r="I30" s="35">
        <f t="shared" si="15"/>
        <v>-1.7053025658242404E-13</v>
      </c>
      <c r="J30" s="35">
        <f t="shared" si="15"/>
        <v>9.094947017729282E-13</v>
      </c>
      <c r="K30" s="35">
        <f t="shared" si="15"/>
        <v>2.2737367544323206E-13</v>
      </c>
      <c r="L30" s="35">
        <f t="shared" si="15"/>
        <v>-1.1368683772161603E-13</v>
      </c>
      <c r="M30" s="35">
        <f t="shared" si="15"/>
        <v>-3.410605131648481E-13</v>
      </c>
      <c r="N30" s="35">
        <f t="shared" si="15"/>
        <v>-1.1368683772161603E-13</v>
      </c>
      <c r="O30" s="35">
        <f t="shared" si="15"/>
        <v>4.547473508864641E-13</v>
      </c>
      <c r="P30" s="59">
        <f>SUM(P1,P7:P29)</f>
        <v>-1.1368683772161603E-13</v>
      </c>
      <c r="Q30" s="35">
        <f>SUM(Q5,Q7:Q29)</f>
        <v>-1.1368683772161603E-13</v>
      </c>
      <c r="R30" s="35">
        <f aca="true" t="shared" si="16" ref="R30:AB30">SUM(R5,R7:R29)</f>
        <v>2.2737367544323206E-13</v>
      </c>
      <c r="S30" s="35">
        <f t="shared" si="16"/>
        <v>1.1368683772161603E-13</v>
      </c>
      <c r="T30" s="35">
        <f t="shared" si="16"/>
        <v>-6.821210263296962E-13</v>
      </c>
      <c r="U30" s="35">
        <f t="shared" si="16"/>
        <v>3.410605131648481E-13</v>
      </c>
      <c r="V30" s="35">
        <f t="shared" si="16"/>
        <v>-2.2737367544323206E-13</v>
      </c>
      <c r="W30" s="35">
        <f t="shared" si="16"/>
        <v>1.1368683772161603E-13</v>
      </c>
      <c r="X30" s="35">
        <f t="shared" si="16"/>
        <v>1.1368683772161603E-13</v>
      </c>
      <c r="Y30" s="35">
        <f t="shared" si="16"/>
        <v>0</v>
      </c>
      <c r="Z30" s="35">
        <f t="shared" si="16"/>
        <v>0</v>
      </c>
      <c r="AA30" s="35">
        <f t="shared" si="16"/>
        <v>0</v>
      </c>
      <c r="AB30" s="35">
        <f t="shared" si="16"/>
        <v>5.684341886080801E-13</v>
      </c>
      <c r="AC30" s="59">
        <f>SUM(AB1,AC7:AC29)</f>
        <v>-3.410605131648481E-13</v>
      </c>
    </row>
    <row r="31" spans="1:29" ht="12.75">
      <c r="A31" s="12" t="s">
        <v>6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4"/>
    </row>
    <row r="32" spans="1:29" ht="12.75">
      <c r="A32" s="13">
        <v>10</v>
      </c>
      <c r="B32" s="11" t="s">
        <v>73</v>
      </c>
      <c r="C32" s="27">
        <v>0</v>
      </c>
      <c r="D32" s="15">
        <f aca="true" t="shared" si="17" ref="D32:O41">$C32/12</f>
        <v>0</v>
      </c>
      <c r="E32" s="15">
        <f t="shared" si="17"/>
        <v>0</v>
      </c>
      <c r="F32" s="15">
        <f t="shared" si="17"/>
        <v>0</v>
      </c>
      <c r="G32" s="15">
        <f t="shared" si="17"/>
        <v>0</v>
      </c>
      <c r="H32" s="15">
        <f t="shared" si="17"/>
        <v>0</v>
      </c>
      <c r="I32" s="15">
        <f t="shared" si="17"/>
        <v>0</v>
      </c>
      <c r="J32" s="15">
        <f t="shared" si="17"/>
        <v>0</v>
      </c>
      <c r="K32" s="15">
        <f t="shared" si="17"/>
        <v>0</v>
      </c>
      <c r="L32" s="15">
        <f t="shared" si="17"/>
        <v>0</v>
      </c>
      <c r="M32" s="15">
        <f t="shared" si="17"/>
        <v>0</v>
      </c>
      <c r="N32" s="15">
        <f t="shared" si="17"/>
        <v>0</v>
      </c>
      <c r="O32" s="15">
        <f t="shared" si="17"/>
        <v>0</v>
      </c>
      <c r="P32" s="50">
        <f>SUM(D32:O32)</f>
        <v>0</v>
      </c>
      <c r="Q32" s="15">
        <f aca="true" t="shared" si="18" ref="Q32:Q60">$C32/12</f>
        <v>0</v>
      </c>
      <c r="R32" s="15">
        <f aca="true" t="shared" si="19" ref="R32:AB47">$C32/12</f>
        <v>0</v>
      </c>
      <c r="S32" s="15">
        <f t="shared" si="19"/>
        <v>0</v>
      </c>
      <c r="T32" s="15">
        <f t="shared" si="19"/>
        <v>0</v>
      </c>
      <c r="U32" s="15">
        <f t="shared" si="19"/>
        <v>0</v>
      </c>
      <c r="V32" s="15">
        <f t="shared" si="19"/>
        <v>0</v>
      </c>
      <c r="W32" s="15">
        <f t="shared" si="19"/>
        <v>0</v>
      </c>
      <c r="X32" s="15">
        <f t="shared" si="19"/>
        <v>0</v>
      </c>
      <c r="Y32" s="15">
        <f t="shared" si="19"/>
        <v>0</v>
      </c>
      <c r="Z32" s="15">
        <f t="shared" si="19"/>
        <v>0</v>
      </c>
      <c r="AA32" s="15">
        <f t="shared" si="19"/>
        <v>0</v>
      </c>
      <c r="AB32" s="15">
        <f t="shared" si="19"/>
        <v>0</v>
      </c>
      <c r="AC32" s="50">
        <f>SUM(Q32:AB32)</f>
        <v>0</v>
      </c>
    </row>
    <row r="33" spans="1:29" ht="12.75">
      <c r="A33" s="13">
        <v>11</v>
      </c>
      <c r="B33" s="11" t="s">
        <v>74</v>
      </c>
      <c r="C33" s="27">
        <v>0</v>
      </c>
      <c r="D33" s="15">
        <f t="shared" si="17"/>
        <v>0</v>
      </c>
      <c r="E33" s="15">
        <f t="shared" si="17"/>
        <v>0</v>
      </c>
      <c r="F33" s="15">
        <f t="shared" si="17"/>
        <v>0</v>
      </c>
      <c r="G33" s="15">
        <f t="shared" si="17"/>
        <v>0</v>
      </c>
      <c r="H33" s="15">
        <f t="shared" si="17"/>
        <v>0</v>
      </c>
      <c r="I33" s="15">
        <f t="shared" si="17"/>
        <v>0</v>
      </c>
      <c r="J33" s="15">
        <f t="shared" si="17"/>
        <v>0</v>
      </c>
      <c r="K33" s="15">
        <f t="shared" si="17"/>
        <v>0</v>
      </c>
      <c r="L33" s="15">
        <f t="shared" si="17"/>
        <v>0</v>
      </c>
      <c r="M33" s="15">
        <f t="shared" si="17"/>
        <v>0</v>
      </c>
      <c r="N33" s="15">
        <f t="shared" si="17"/>
        <v>0</v>
      </c>
      <c r="O33" s="15">
        <f t="shared" si="17"/>
        <v>0</v>
      </c>
      <c r="P33" s="50">
        <f aca="true" t="shared" si="20" ref="P33:P60">SUM(D33:O33)</f>
        <v>0</v>
      </c>
      <c r="Q33" s="15">
        <f t="shared" si="18"/>
        <v>0</v>
      </c>
      <c r="R33" s="15">
        <f t="shared" si="19"/>
        <v>0</v>
      </c>
      <c r="S33" s="15">
        <f t="shared" si="19"/>
        <v>0</v>
      </c>
      <c r="T33" s="15">
        <f t="shared" si="19"/>
        <v>0</v>
      </c>
      <c r="U33" s="15">
        <f t="shared" si="19"/>
        <v>0</v>
      </c>
      <c r="V33" s="15">
        <f t="shared" si="19"/>
        <v>0</v>
      </c>
      <c r="W33" s="15">
        <f t="shared" si="19"/>
        <v>0</v>
      </c>
      <c r="X33" s="15">
        <f t="shared" si="19"/>
        <v>0</v>
      </c>
      <c r="Y33" s="15">
        <f t="shared" si="19"/>
        <v>0</v>
      </c>
      <c r="Z33" s="15">
        <f t="shared" si="19"/>
        <v>0</v>
      </c>
      <c r="AA33" s="15">
        <f t="shared" si="19"/>
        <v>0</v>
      </c>
      <c r="AB33" s="15">
        <f t="shared" si="19"/>
        <v>0</v>
      </c>
      <c r="AC33" s="50">
        <f aca="true" t="shared" si="21" ref="AC33:AC60">SUM(Q33:AB33)</f>
        <v>0</v>
      </c>
    </row>
    <row r="34" spans="1:29" ht="12.75">
      <c r="A34" s="13">
        <v>12</v>
      </c>
      <c r="B34" s="11" t="s">
        <v>75</v>
      </c>
      <c r="C34" s="27">
        <v>0</v>
      </c>
      <c r="D34" s="15">
        <f t="shared" si="17"/>
        <v>0</v>
      </c>
      <c r="E34" s="15">
        <f t="shared" si="17"/>
        <v>0</v>
      </c>
      <c r="F34" s="15">
        <f t="shared" si="17"/>
        <v>0</v>
      </c>
      <c r="G34" s="15">
        <f t="shared" si="17"/>
        <v>0</v>
      </c>
      <c r="H34" s="15">
        <f t="shared" si="17"/>
        <v>0</v>
      </c>
      <c r="I34" s="15">
        <f t="shared" si="17"/>
        <v>0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17"/>
        <v>0</v>
      </c>
      <c r="N34" s="15">
        <f t="shared" si="17"/>
        <v>0</v>
      </c>
      <c r="O34" s="15">
        <f t="shared" si="17"/>
        <v>0</v>
      </c>
      <c r="P34" s="50">
        <f t="shared" si="20"/>
        <v>0</v>
      </c>
      <c r="Q34" s="15">
        <f t="shared" si="18"/>
        <v>0</v>
      </c>
      <c r="R34" s="15">
        <f t="shared" si="19"/>
        <v>0</v>
      </c>
      <c r="S34" s="15">
        <f t="shared" si="19"/>
        <v>0</v>
      </c>
      <c r="T34" s="15">
        <f t="shared" si="19"/>
        <v>0</v>
      </c>
      <c r="U34" s="15">
        <f t="shared" si="19"/>
        <v>0</v>
      </c>
      <c r="V34" s="15">
        <f t="shared" si="19"/>
        <v>0</v>
      </c>
      <c r="W34" s="15">
        <f t="shared" si="19"/>
        <v>0</v>
      </c>
      <c r="X34" s="15">
        <f t="shared" si="19"/>
        <v>0</v>
      </c>
      <c r="Y34" s="15">
        <f t="shared" si="19"/>
        <v>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50">
        <f t="shared" si="21"/>
        <v>0</v>
      </c>
    </row>
    <row r="35" spans="1:29" ht="12.75">
      <c r="A35" s="13">
        <v>13</v>
      </c>
      <c r="B35" s="11" t="s">
        <v>70</v>
      </c>
      <c r="C35" s="27">
        <v>0</v>
      </c>
      <c r="D35" s="15">
        <f t="shared" si="17"/>
        <v>0</v>
      </c>
      <c r="E35" s="15">
        <f t="shared" si="17"/>
        <v>0</v>
      </c>
      <c r="F35" s="15">
        <f t="shared" si="17"/>
        <v>0</v>
      </c>
      <c r="G35" s="15">
        <f t="shared" si="17"/>
        <v>0</v>
      </c>
      <c r="H35" s="15">
        <f t="shared" si="17"/>
        <v>0</v>
      </c>
      <c r="I35" s="15">
        <f t="shared" si="17"/>
        <v>0</v>
      </c>
      <c r="J35" s="15">
        <f t="shared" si="17"/>
        <v>0</v>
      </c>
      <c r="K35" s="15">
        <f t="shared" si="17"/>
        <v>0</v>
      </c>
      <c r="L35" s="15">
        <f t="shared" si="17"/>
        <v>0</v>
      </c>
      <c r="M35" s="15">
        <f t="shared" si="17"/>
        <v>0</v>
      </c>
      <c r="N35" s="15">
        <f t="shared" si="17"/>
        <v>0</v>
      </c>
      <c r="O35" s="15">
        <f t="shared" si="17"/>
        <v>0</v>
      </c>
      <c r="P35" s="50">
        <f t="shared" si="20"/>
        <v>0</v>
      </c>
      <c r="Q35" s="15">
        <f t="shared" si="18"/>
        <v>0</v>
      </c>
      <c r="R35" s="15">
        <f t="shared" si="19"/>
        <v>0</v>
      </c>
      <c r="S35" s="15">
        <f t="shared" si="19"/>
        <v>0</v>
      </c>
      <c r="T35" s="15">
        <f t="shared" si="19"/>
        <v>0</v>
      </c>
      <c r="U35" s="15">
        <f t="shared" si="19"/>
        <v>0</v>
      </c>
      <c r="V35" s="15">
        <f t="shared" si="19"/>
        <v>0</v>
      </c>
      <c r="W35" s="15">
        <f t="shared" si="19"/>
        <v>0</v>
      </c>
      <c r="X35" s="15">
        <f t="shared" si="19"/>
        <v>0</v>
      </c>
      <c r="Y35" s="15">
        <f t="shared" si="19"/>
        <v>0</v>
      </c>
      <c r="Z35" s="15">
        <f t="shared" si="19"/>
        <v>0</v>
      </c>
      <c r="AA35" s="15">
        <f t="shared" si="19"/>
        <v>0</v>
      </c>
      <c r="AB35" s="15">
        <f t="shared" si="19"/>
        <v>0</v>
      </c>
      <c r="AC35" s="50">
        <f t="shared" si="21"/>
        <v>0</v>
      </c>
    </row>
    <row r="36" spans="1:29" ht="12.75">
      <c r="A36" s="13">
        <v>15</v>
      </c>
      <c r="B36" s="11" t="s">
        <v>76</v>
      </c>
      <c r="C36" s="27">
        <v>0</v>
      </c>
      <c r="D36" s="15">
        <f t="shared" si="17"/>
        <v>0</v>
      </c>
      <c r="E36" s="15">
        <f t="shared" si="17"/>
        <v>0</v>
      </c>
      <c r="F36" s="15">
        <f t="shared" si="17"/>
        <v>0</v>
      </c>
      <c r="G36" s="15">
        <f t="shared" si="17"/>
        <v>0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15">
        <f t="shared" si="17"/>
        <v>0</v>
      </c>
      <c r="M36" s="15">
        <f t="shared" si="17"/>
        <v>0</v>
      </c>
      <c r="N36" s="15">
        <f t="shared" si="17"/>
        <v>0</v>
      </c>
      <c r="O36" s="15">
        <f t="shared" si="17"/>
        <v>0</v>
      </c>
      <c r="P36" s="50">
        <f t="shared" si="20"/>
        <v>0</v>
      </c>
      <c r="Q36" s="15">
        <f t="shared" si="18"/>
        <v>0</v>
      </c>
      <c r="R36" s="15">
        <f t="shared" si="19"/>
        <v>0</v>
      </c>
      <c r="S36" s="15">
        <f t="shared" si="19"/>
        <v>0</v>
      </c>
      <c r="T36" s="15">
        <f t="shared" si="19"/>
        <v>0</v>
      </c>
      <c r="U36" s="15">
        <f t="shared" si="19"/>
        <v>0</v>
      </c>
      <c r="V36" s="15">
        <f t="shared" si="19"/>
        <v>0</v>
      </c>
      <c r="W36" s="15">
        <f t="shared" si="19"/>
        <v>0</v>
      </c>
      <c r="X36" s="15">
        <f t="shared" si="19"/>
        <v>0</v>
      </c>
      <c r="Y36" s="15">
        <f t="shared" si="19"/>
        <v>0</v>
      </c>
      <c r="Z36" s="15">
        <f t="shared" si="19"/>
        <v>0</v>
      </c>
      <c r="AA36" s="15">
        <f t="shared" si="19"/>
        <v>0</v>
      </c>
      <c r="AB36" s="15">
        <f t="shared" si="19"/>
        <v>0</v>
      </c>
      <c r="AC36" s="50">
        <f t="shared" si="21"/>
        <v>0</v>
      </c>
    </row>
    <row r="37" spans="1:29" ht="12.75">
      <c r="A37" s="13">
        <v>16</v>
      </c>
      <c r="B37" s="11" t="s">
        <v>77</v>
      </c>
      <c r="C37" s="27">
        <v>0</v>
      </c>
      <c r="D37" s="15">
        <f t="shared" si="17"/>
        <v>0</v>
      </c>
      <c r="E37" s="15">
        <f t="shared" si="17"/>
        <v>0</v>
      </c>
      <c r="F37" s="15">
        <f t="shared" si="17"/>
        <v>0</v>
      </c>
      <c r="G37" s="15">
        <f t="shared" si="17"/>
        <v>0</v>
      </c>
      <c r="H37" s="15">
        <f t="shared" si="17"/>
        <v>0</v>
      </c>
      <c r="I37" s="15">
        <f t="shared" si="17"/>
        <v>0</v>
      </c>
      <c r="J37" s="15">
        <f t="shared" si="17"/>
        <v>0</v>
      </c>
      <c r="K37" s="15">
        <f t="shared" si="17"/>
        <v>0</v>
      </c>
      <c r="L37" s="15">
        <f t="shared" si="17"/>
        <v>0</v>
      </c>
      <c r="M37" s="15">
        <f t="shared" si="17"/>
        <v>0</v>
      </c>
      <c r="N37" s="15">
        <f t="shared" si="17"/>
        <v>0</v>
      </c>
      <c r="O37" s="15">
        <f t="shared" si="17"/>
        <v>0</v>
      </c>
      <c r="P37" s="50">
        <f t="shared" si="20"/>
        <v>0</v>
      </c>
      <c r="Q37" s="15">
        <f t="shared" si="18"/>
        <v>0</v>
      </c>
      <c r="R37" s="15">
        <f t="shared" si="19"/>
        <v>0</v>
      </c>
      <c r="S37" s="15">
        <f t="shared" si="19"/>
        <v>0</v>
      </c>
      <c r="T37" s="15">
        <f t="shared" si="19"/>
        <v>0</v>
      </c>
      <c r="U37" s="15">
        <f t="shared" si="19"/>
        <v>0</v>
      </c>
      <c r="V37" s="15">
        <f t="shared" si="19"/>
        <v>0</v>
      </c>
      <c r="W37" s="15">
        <f t="shared" si="19"/>
        <v>0</v>
      </c>
      <c r="X37" s="15">
        <f t="shared" si="19"/>
        <v>0</v>
      </c>
      <c r="Y37" s="15">
        <f t="shared" si="19"/>
        <v>0</v>
      </c>
      <c r="Z37" s="15">
        <f t="shared" si="19"/>
        <v>0</v>
      </c>
      <c r="AA37" s="15">
        <f t="shared" si="19"/>
        <v>0</v>
      </c>
      <c r="AB37" s="15">
        <f t="shared" si="19"/>
        <v>0</v>
      </c>
      <c r="AC37" s="50">
        <f t="shared" si="21"/>
        <v>0</v>
      </c>
    </row>
    <row r="38" spans="1:29" ht="12.75">
      <c r="A38" s="13">
        <v>17</v>
      </c>
      <c r="B38" s="11" t="s">
        <v>78</v>
      </c>
      <c r="C38" s="27">
        <v>0</v>
      </c>
      <c r="D38" s="15">
        <f t="shared" si="17"/>
        <v>0</v>
      </c>
      <c r="E38" s="15">
        <f t="shared" si="17"/>
        <v>0</v>
      </c>
      <c r="F38" s="15">
        <f t="shared" si="17"/>
        <v>0</v>
      </c>
      <c r="G38" s="15">
        <f t="shared" si="17"/>
        <v>0</v>
      </c>
      <c r="H38" s="15">
        <f t="shared" si="17"/>
        <v>0</v>
      </c>
      <c r="I38" s="15">
        <f t="shared" si="17"/>
        <v>0</v>
      </c>
      <c r="J38" s="15">
        <f t="shared" si="17"/>
        <v>0</v>
      </c>
      <c r="K38" s="15">
        <f t="shared" si="17"/>
        <v>0</v>
      </c>
      <c r="L38" s="15">
        <f t="shared" si="17"/>
        <v>0</v>
      </c>
      <c r="M38" s="15">
        <f t="shared" si="17"/>
        <v>0</v>
      </c>
      <c r="N38" s="15">
        <f t="shared" si="17"/>
        <v>0</v>
      </c>
      <c r="O38" s="15">
        <f t="shared" si="17"/>
        <v>0</v>
      </c>
      <c r="P38" s="50">
        <f t="shared" si="20"/>
        <v>0</v>
      </c>
      <c r="Q38" s="15">
        <f t="shared" si="18"/>
        <v>0</v>
      </c>
      <c r="R38" s="15">
        <f t="shared" si="19"/>
        <v>0</v>
      </c>
      <c r="S38" s="15">
        <f t="shared" si="19"/>
        <v>0</v>
      </c>
      <c r="T38" s="15">
        <f t="shared" si="19"/>
        <v>0</v>
      </c>
      <c r="U38" s="15">
        <f t="shared" si="19"/>
        <v>0</v>
      </c>
      <c r="V38" s="15">
        <f t="shared" si="19"/>
        <v>0</v>
      </c>
      <c r="W38" s="15">
        <f t="shared" si="19"/>
        <v>0</v>
      </c>
      <c r="X38" s="15">
        <f t="shared" si="19"/>
        <v>0</v>
      </c>
      <c r="Y38" s="15">
        <f t="shared" si="19"/>
        <v>0</v>
      </c>
      <c r="Z38" s="15">
        <f t="shared" si="19"/>
        <v>0</v>
      </c>
      <c r="AA38" s="15">
        <f t="shared" si="19"/>
        <v>0</v>
      </c>
      <c r="AB38" s="15">
        <f t="shared" si="19"/>
        <v>0</v>
      </c>
      <c r="AC38" s="50">
        <f t="shared" si="21"/>
        <v>0</v>
      </c>
    </row>
    <row r="39" spans="1:29" ht="12.75">
      <c r="A39" s="13">
        <v>18</v>
      </c>
      <c r="B39" s="11" t="s">
        <v>79</v>
      </c>
      <c r="C39" s="27">
        <v>0</v>
      </c>
      <c r="D39" s="15">
        <f t="shared" si="17"/>
        <v>0</v>
      </c>
      <c r="E39" s="15">
        <f t="shared" si="17"/>
        <v>0</v>
      </c>
      <c r="F39" s="15">
        <f t="shared" si="17"/>
        <v>0</v>
      </c>
      <c r="G39" s="15">
        <f t="shared" si="17"/>
        <v>0</v>
      </c>
      <c r="H39" s="15">
        <f t="shared" si="17"/>
        <v>0</v>
      </c>
      <c r="I39" s="15">
        <f t="shared" si="17"/>
        <v>0</v>
      </c>
      <c r="J39" s="15">
        <f t="shared" si="17"/>
        <v>0</v>
      </c>
      <c r="K39" s="15">
        <f t="shared" si="17"/>
        <v>0</v>
      </c>
      <c r="L39" s="15">
        <f t="shared" si="17"/>
        <v>0</v>
      </c>
      <c r="M39" s="15">
        <f t="shared" si="17"/>
        <v>0</v>
      </c>
      <c r="N39" s="15">
        <f t="shared" si="17"/>
        <v>0</v>
      </c>
      <c r="O39" s="15">
        <f t="shared" si="17"/>
        <v>0</v>
      </c>
      <c r="P39" s="50">
        <f t="shared" si="20"/>
        <v>0</v>
      </c>
      <c r="Q39" s="15">
        <f t="shared" si="18"/>
        <v>0</v>
      </c>
      <c r="R39" s="15">
        <f t="shared" si="19"/>
        <v>0</v>
      </c>
      <c r="S39" s="15">
        <f t="shared" si="19"/>
        <v>0</v>
      </c>
      <c r="T39" s="15">
        <f t="shared" si="19"/>
        <v>0</v>
      </c>
      <c r="U39" s="15">
        <f t="shared" si="19"/>
        <v>0</v>
      </c>
      <c r="V39" s="15">
        <f t="shared" si="19"/>
        <v>0</v>
      </c>
      <c r="W39" s="15">
        <f t="shared" si="19"/>
        <v>0</v>
      </c>
      <c r="X39" s="15">
        <f t="shared" si="19"/>
        <v>0</v>
      </c>
      <c r="Y39" s="15">
        <f t="shared" si="19"/>
        <v>0</v>
      </c>
      <c r="Z39" s="15">
        <f t="shared" si="19"/>
        <v>0</v>
      </c>
      <c r="AA39" s="15">
        <f t="shared" si="19"/>
        <v>0</v>
      </c>
      <c r="AB39" s="15">
        <f t="shared" si="19"/>
        <v>0</v>
      </c>
      <c r="AC39" s="50">
        <f t="shared" si="21"/>
        <v>0</v>
      </c>
    </row>
    <row r="40" spans="1:29" ht="12.75">
      <c r="A40" s="13">
        <v>19</v>
      </c>
      <c r="B40" s="11" t="s">
        <v>80</v>
      </c>
      <c r="C40" s="27">
        <v>0</v>
      </c>
      <c r="D40" s="15">
        <f t="shared" si="17"/>
        <v>0</v>
      </c>
      <c r="E40" s="15">
        <f t="shared" si="17"/>
        <v>0</v>
      </c>
      <c r="F40" s="15">
        <f t="shared" si="17"/>
        <v>0</v>
      </c>
      <c r="G40" s="15">
        <f t="shared" si="17"/>
        <v>0</v>
      </c>
      <c r="H40" s="15">
        <f t="shared" si="17"/>
        <v>0</v>
      </c>
      <c r="I40" s="15">
        <f t="shared" si="17"/>
        <v>0</v>
      </c>
      <c r="J40" s="15">
        <f t="shared" si="17"/>
        <v>0</v>
      </c>
      <c r="K40" s="15">
        <f t="shared" si="17"/>
        <v>0</v>
      </c>
      <c r="L40" s="15">
        <f t="shared" si="17"/>
        <v>0</v>
      </c>
      <c r="M40" s="15">
        <f t="shared" si="17"/>
        <v>0</v>
      </c>
      <c r="N40" s="15">
        <f t="shared" si="17"/>
        <v>0</v>
      </c>
      <c r="O40" s="15">
        <f t="shared" si="17"/>
        <v>0</v>
      </c>
      <c r="P40" s="50">
        <f t="shared" si="20"/>
        <v>0</v>
      </c>
      <c r="Q40" s="15">
        <f t="shared" si="18"/>
        <v>0</v>
      </c>
      <c r="R40" s="15">
        <f t="shared" si="19"/>
        <v>0</v>
      </c>
      <c r="S40" s="15">
        <f t="shared" si="19"/>
        <v>0</v>
      </c>
      <c r="T40" s="15">
        <f t="shared" si="19"/>
        <v>0</v>
      </c>
      <c r="U40" s="15">
        <f t="shared" si="19"/>
        <v>0</v>
      </c>
      <c r="V40" s="15">
        <f t="shared" si="19"/>
        <v>0</v>
      </c>
      <c r="W40" s="15">
        <f t="shared" si="19"/>
        <v>0</v>
      </c>
      <c r="X40" s="15">
        <f t="shared" si="19"/>
        <v>0</v>
      </c>
      <c r="Y40" s="15">
        <f t="shared" si="19"/>
        <v>0</v>
      </c>
      <c r="Z40" s="15">
        <f t="shared" si="19"/>
        <v>0</v>
      </c>
      <c r="AA40" s="15">
        <f t="shared" si="19"/>
        <v>0</v>
      </c>
      <c r="AB40" s="15">
        <f t="shared" si="19"/>
        <v>0</v>
      </c>
      <c r="AC40" s="50">
        <f t="shared" si="21"/>
        <v>0</v>
      </c>
    </row>
    <row r="41" spans="1:29" ht="12.75">
      <c r="A41" s="13">
        <v>20</v>
      </c>
      <c r="B41" s="11" t="s">
        <v>81</v>
      </c>
      <c r="C41" s="27">
        <v>0</v>
      </c>
      <c r="D41" s="15">
        <f t="shared" si="17"/>
        <v>0</v>
      </c>
      <c r="E41" s="15">
        <f t="shared" si="17"/>
        <v>0</v>
      </c>
      <c r="F41" s="15">
        <f t="shared" si="17"/>
        <v>0</v>
      </c>
      <c r="G41" s="15">
        <f t="shared" si="17"/>
        <v>0</v>
      </c>
      <c r="H41" s="15">
        <f t="shared" si="17"/>
        <v>0</v>
      </c>
      <c r="I41" s="15">
        <f t="shared" si="17"/>
        <v>0</v>
      </c>
      <c r="J41" s="15">
        <f t="shared" si="17"/>
        <v>0</v>
      </c>
      <c r="K41" s="15">
        <f t="shared" si="17"/>
        <v>0</v>
      </c>
      <c r="L41" s="15">
        <f t="shared" si="17"/>
        <v>0</v>
      </c>
      <c r="M41" s="15">
        <f t="shared" si="17"/>
        <v>0</v>
      </c>
      <c r="N41" s="15">
        <f t="shared" si="17"/>
        <v>0</v>
      </c>
      <c r="O41" s="15">
        <f t="shared" si="17"/>
        <v>0</v>
      </c>
      <c r="P41" s="50">
        <f t="shared" si="20"/>
        <v>0</v>
      </c>
      <c r="Q41" s="15">
        <f t="shared" si="18"/>
        <v>0</v>
      </c>
      <c r="R41" s="15">
        <f t="shared" si="19"/>
        <v>0</v>
      </c>
      <c r="S41" s="15">
        <f t="shared" si="19"/>
        <v>0</v>
      </c>
      <c r="T41" s="15">
        <f t="shared" si="19"/>
        <v>0</v>
      </c>
      <c r="U41" s="15">
        <f t="shared" si="19"/>
        <v>0</v>
      </c>
      <c r="V41" s="15">
        <f t="shared" si="19"/>
        <v>0</v>
      </c>
      <c r="W41" s="15">
        <f t="shared" si="19"/>
        <v>0</v>
      </c>
      <c r="X41" s="15">
        <f t="shared" si="19"/>
        <v>0</v>
      </c>
      <c r="Y41" s="15">
        <f t="shared" si="19"/>
        <v>0</v>
      </c>
      <c r="Z41" s="15">
        <f t="shared" si="19"/>
        <v>0</v>
      </c>
      <c r="AA41" s="15">
        <f t="shared" si="19"/>
        <v>0</v>
      </c>
      <c r="AB41" s="15">
        <f t="shared" si="19"/>
        <v>0</v>
      </c>
      <c r="AC41" s="50">
        <f t="shared" si="21"/>
        <v>0</v>
      </c>
    </row>
    <row r="42" spans="1:29" ht="12.75">
      <c r="A42" s="39" t="s">
        <v>112</v>
      </c>
      <c r="B42" s="11" t="s">
        <v>183</v>
      </c>
      <c r="C42" s="27">
        <v>0</v>
      </c>
      <c r="D42" s="15">
        <f aca="true" t="shared" si="22" ref="D42:O51">$C42/12</f>
        <v>0</v>
      </c>
      <c r="E42" s="15">
        <f t="shared" si="22"/>
        <v>0</v>
      </c>
      <c r="F42" s="15">
        <f t="shared" si="22"/>
        <v>0</v>
      </c>
      <c r="G42" s="15">
        <f t="shared" si="22"/>
        <v>0</v>
      </c>
      <c r="H42" s="15">
        <f t="shared" si="22"/>
        <v>0</v>
      </c>
      <c r="I42" s="15">
        <f t="shared" si="22"/>
        <v>0</v>
      </c>
      <c r="J42" s="15">
        <f t="shared" si="22"/>
        <v>0</v>
      </c>
      <c r="K42" s="15">
        <f t="shared" si="22"/>
        <v>0</v>
      </c>
      <c r="L42" s="15">
        <f t="shared" si="22"/>
        <v>0</v>
      </c>
      <c r="M42" s="15">
        <f t="shared" si="22"/>
        <v>0</v>
      </c>
      <c r="N42" s="15">
        <f t="shared" si="22"/>
        <v>0</v>
      </c>
      <c r="O42" s="15">
        <f t="shared" si="22"/>
        <v>0</v>
      </c>
      <c r="P42" s="50">
        <f t="shared" si="20"/>
        <v>0</v>
      </c>
      <c r="Q42" s="15">
        <f t="shared" si="18"/>
        <v>0</v>
      </c>
      <c r="R42" s="15">
        <f t="shared" si="19"/>
        <v>0</v>
      </c>
      <c r="S42" s="15">
        <f t="shared" si="19"/>
        <v>0</v>
      </c>
      <c r="T42" s="15">
        <f t="shared" si="19"/>
        <v>0</v>
      </c>
      <c r="U42" s="15">
        <f t="shared" si="19"/>
        <v>0</v>
      </c>
      <c r="V42" s="15">
        <f t="shared" si="19"/>
        <v>0</v>
      </c>
      <c r="W42" s="15">
        <f t="shared" si="19"/>
        <v>0</v>
      </c>
      <c r="X42" s="15">
        <f t="shared" si="19"/>
        <v>0</v>
      </c>
      <c r="Y42" s="15">
        <f t="shared" si="19"/>
        <v>0</v>
      </c>
      <c r="Z42" s="15">
        <f t="shared" si="19"/>
        <v>0</v>
      </c>
      <c r="AA42" s="15">
        <f t="shared" si="19"/>
        <v>0</v>
      </c>
      <c r="AB42" s="15">
        <f t="shared" si="19"/>
        <v>0</v>
      </c>
      <c r="AC42" s="50">
        <f t="shared" si="21"/>
        <v>0</v>
      </c>
    </row>
    <row r="43" spans="1:29" ht="12.75">
      <c r="A43" s="39" t="s">
        <v>113</v>
      </c>
      <c r="B43" s="11" t="s">
        <v>182</v>
      </c>
      <c r="C43" s="27">
        <v>0</v>
      </c>
      <c r="D43" s="15">
        <f t="shared" si="22"/>
        <v>0</v>
      </c>
      <c r="E43" s="15">
        <f t="shared" si="22"/>
        <v>0</v>
      </c>
      <c r="F43" s="15">
        <f t="shared" si="22"/>
        <v>0</v>
      </c>
      <c r="G43" s="15">
        <f t="shared" si="22"/>
        <v>0</v>
      </c>
      <c r="H43" s="15">
        <f t="shared" si="22"/>
        <v>0</v>
      </c>
      <c r="I43" s="15">
        <f t="shared" si="22"/>
        <v>0</v>
      </c>
      <c r="J43" s="15">
        <f t="shared" si="22"/>
        <v>0</v>
      </c>
      <c r="K43" s="15">
        <f t="shared" si="22"/>
        <v>0</v>
      </c>
      <c r="L43" s="15">
        <f t="shared" si="22"/>
        <v>0</v>
      </c>
      <c r="M43" s="15">
        <f t="shared" si="22"/>
        <v>0</v>
      </c>
      <c r="N43" s="15">
        <f t="shared" si="22"/>
        <v>0</v>
      </c>
      <c r="O43" s="15">
        <f t="shared" si="22"/>
        <v>0</v>
      </c>
      <c r="P43" s="50">
        <f t="shared" si="20"/>
        <v>0</v>
      </c>
      <c r="Q43" s="15">
        <f t="shared" si="18"/>
        <v>0</v>
      </c>
      <c r="R43" s="15">
        <f t="shared" si="19"/>
        <v>0</v>
      </c>
      <c r="S43" s="15">
        <f t="shared" si="19"/>
        <v>0</v>
      </c>
      <c r="T43" s="15">
        <f t="shared" si="19"/>
        <v>0</v>
      </c>
      <c r="U43" s="15">
        <f t="shared" si="19"/>
        <v>0</v>
      </c>
      <c r="V43" s="15">
        <f t="shared" si="19"/>
        <v>0</v>
      </c>
      <c r="W43" s="15">
        <f t="shared" si="19"/>
        <v>0</v>
      </c>
      <c r="X43" s="15">
        <f t="shared" si="19"/>
        <v>0</v>
      </c>
      <c r="Y43" s="15">
        <f t="shared" si="19"/>
        <v>0</v>
      </c>
      <c r="Z43" s="15">
        <f t="shared" si="19"/>
        <v>0</v>
      </c>
      <c r="AA43" s="15">
        <f t="shared" si="19"/>
        <v>0</v>
      </c>
      <c r="AB43" s="15">
        <f t="shared" si="19"/>
        <v>0</v>
      </c>
      <c r="AC43" s="50">
        <f t="shared" si="21"/>
        <v>0</v>
      </c>
    </row>
    <row r="44" spans="1:29" ht="12.75">
      <c r="A44" s="13">
        <v>22</v>
      </c>
      <c r="B44" s="11" t="s">
        <v>82</v>
      </c>
      <c r="C44" s="27">
        <v>0</v>
      </c>
      <c r="D44" s="15">
        <f t="shared" si="22"/>
        <v>0</v>
      </c>
      <c r="E44" s="15">
        <f t="shared" si="22"/>
        <v>0</v>
      </c>
      <c r="F44" s="15">
        <f t="shared" si="22"/>
        <v>0</v>
      </c>
      <c r="G44" s="15">
        <f t="shared" si="22"/>
        <v>0</v>
      </c>
      <c r="H44" s="15">
        <f t="shared" si="22"/>
        <v>0</v>
      </c>
      <c r="I44" s="15">
        <f t="shared" si="22"/>
        <v>0</v>
      </c>
      <c r="J44" s="15">
        <f t="shared" si="22"/>
        <v>0</v>
      </c>
      <c r="K44" s="15">
        <f t="shared" si="22"/>
        <v>0</v>
      </c>
      <c r="L44" s="15">
        <f t="shared" si="22"/>
        <v>0</v>
      </c>
      <c r="M44" s="15">
        <f t="shared" si="22"/>
        <v>0</v>
      </c>
      <c r="N44" s="15">
        <f t="shared" si="22"/>
        <v>0</v>
      </c>
      <c r="O44" s="15">
        <f t="shared" si="22"/>
        <v>0</v>
      </c>
      <c r="P44" s="50">
        <f t="shared" si="20"/>
        <v>0</v>
      </c>
      <c r="Q44" s="15">
        <f t="shared" si="18"/>
        <v>0</v>
      </c>
      <c r="R44" s="15">
        <f t="shared" si="19"/>
        <v>0</v>
      </c>
      <c r="S44" s="15">
        <f t="shared" si="19"/>
        <v>0</v>
      </c>
      <c r="T44" s="15">
        <f t="shared" si="19"/>
        <v>0</v>
      </c>
      <c r="U44" s="15">
        <f t="shared" si="19"/>
        <v>0</v>
      </c>
      <c r="V44" s="15">
        <f t="shared" si="19"/>
        <v>0</v>
      </c>
      <c r="W44" s="15">
        <f t="shared" si="19"/>
        <v>0</v>
      </c>
      <c r="X44" s="15">
        <f t="shared" si="19"/>
        <v>0</v>
      </c>
      <c r="Y44" s="15">
        <f t="shared" si="19"/>
        <v>0</v>
      </c>
      <c r="Z44" s="15">
        <f t="shared" si="19"/>
        <v>0</v>
      </c>
      <c r="AA44" s="15">
        <f t="shared" si="19"/>
        <v>0</v>
      </c>
      <c r="AB44" s="15">
        <f t="shared" si="19"/>
        <v>0</v>
      </c>
      <c r="AC44" s="50">
        <f t="shared" si="21"/>
        <v>0</v>
      </c>
    </row>
    <row r="45" spans="1:29" ht="12.75">
      <c r="A45" s="13">
        <v>23</v>
      </c>
      <c r="B45" s="11" t="s">
        <v>83</v>
      </c>
      <c r="C45" s="27">
        <v>0</v>
      </c>
      <c r="D45" s="15">
        <f t="shared" si="22"/>
        <v>0</v>
      </c>
      <c r="E45" s="15">
        <f t="shared" si="22"/>
        <v>0</v>
      </c>
      <c r="F45" s="15">
        <f t="shared" si="22"/>
        <v>0</v>
      </c>
      <c r="G45" s="15">
        <f t="shared" si="22"/>
        <v>0</v>
      </c>
      <c r="H45" s="15">
        <f t="shared" si="22"/>
        <v>0</v>
      </c>
      <c r="I45" s="15">
        <f t="shared" si="22"/>
        <v>0</v>
      </c>
      <c r="J45" s="15">
        <f t="shared" si="22"/>
        <v>0</v>
      </c>
      <c r="K45" s="15">
        <f t="shared" si="22"/>
        <v>0</v>
      </c>
      <c r="L45" s="15">
        <f t="shared" si="22"/>
        <v>0</v>
      </c>
      <c r="M45" s="15">
        <f t="shared" si="22"/>
        <v>0</v>
      </c>
      <c r="N45" s="15">
        <f t="shared" si="22"/>
        <v>0</v>
      </c>
      <c r="O45" s="15">
        <f t="shared" si="22"/>
        <v>0</v>
      </c>
      <c r="P45" s="50">
        <f t="shared" si="20"/>
        <v>0</v>
      </c>
      <c r="Q45" s="15">
        <f t="shared" si="18"/>
        <v>0</v>
      </c>
      <c r="R45" s="15">
        <f t="shared" si="19"/>
        <v>0</v>
      </c>
      <c r="S45" s="15">
        <f t="shared" si="19"/>
        <v>0</v>
      </c>
      <c r="T45" s="15">
        <f t="shared" si="19"/>
        <v>0</v>
      </c>
      <c r="U45" s="15">
        <f t="shared" si="19"/>
        <v>0</v>
      </c>
      <c r="V45" s="15">
        <f t="shared" si="19"/>
        <v>0</v>
      </c>
      <c r="W45" s="15">
        <f t="shared" si="19"/>
        <v>0</v>
      </c>
      <c r="X45" s="15">
        <f t="shared" si="19"/>
        <v>0</v>
      </c>
      <c r="Y45" s="15">
        <f t="shared" si="19"/>
        <v>0</v>
      </c>
      <c r="Z45" s="15">
        <f t="shared" si="19"/>
        <v>0</v>
      </c>
      <c r="AA45" s="15">
        <f t="shared" si="19"/>
        <v>0</v>
      </c>
      <c r="AB45" s="15">
        <f t="shared" si="19"/>
        <v>0</v>
      </c>
      <c r="AC45" s="50">
        <f t="shared" si="21"/>
        <v>0</v>
      </c>
    </row>
    <row r="46" spans="1:29" ht="12.75">
      <c r="A46" s="39" t="s">
        <v>114</v>
      </c>
      <c r="B46" s="11" t="s">
        <v>84</v>
      </c>
      <c r="C46" s="27">
        <v>0</v>
      </c>
      <c r="D46" s="15">
        <f t="shared" si="22"/>
        <v>0</v>
      </c>
      <c r="E46" s="15">
        <f t="shared" si="22"/>
        <v>0</v>
      </c>
      <c r="F46" s="15">
        <f t="shared" si="22"/>
        <v>0</v>
      </c>
      <c r="G46" s="15">
        <f t="shared" si="22"/>
        <v>0</v>
      </c>
      <c r="H46" s="15">
        <f t="shared" si="22"/>
        <v>0</v>
      </c>
      <c r="I46" s="15">
        <f t="shared" si="22"/>
        <v>0</v>
      </c>
      <c r="J46" s="15">
        <f t="shared" si="22"/>
        <v>0</v>
      </c>
      <c r="K46" s="15">
        <f t="shared" si="22"/>
        <v>0</v>
      </c>
      <c r="L46" s="15">
        <f t="shared" si="22"/>
        <v>0</v>
      </c>
      <c r="M46" s="15">
        <f t="shared" si="22"/>
        <v>0</v>
      </c>
      <c r="N46" s="15">
        <f t="shared" si="22"/>
        <v>0</v>
      </c>
      <c r="O46" s="15">
        <f t="shared" si="22"/>
        <v>0</v>
      </c>
      <c r="P46" s="50">
        <f t="shared" si="20"/>
        <v>0</v>
      </c>
      <c r="Q46" s="15">
        <f t="shared" si="18"/>
        <v>0</v>
      </c>
      <c r="R46" s="15">
        <f t="shared" si="19"/>
        <v>0</v>
      </c>
      <c r="S46" s="15">
        <f t="shared" si="19"/>
        <v>0</v>
      </c>
      <c r="T46" s="15">
        <f t="shared" si="19"/>
        <v>0</v>
      </c>
      <c r="U46" s="15">
        <f t="shared" si="19"/>
        <v>0</v>
      </c>
      <c r="V46" s="15">
        <f t="shared" si="19"/>
        <v>0</v>
      </c>
      <c r="W46" s="15">
        <f t="shared" si="19"/>
        <v>0</v>
      </c>
      <c r="X46" s="15">
        <f t="shared" si="19"/>
        <v>0</v>
      </c>
      <c r="Y46" s="15">
        <f t="shared" si="19"/>
        <v>0</v>
      </c>
      <c r="Z46" s="15">
        <f t="shared" si="19"/>
        <v>0</v>
      </c>
      <c r="AA46" s="15">
        <f t="shared" si="19"/>
        <v>0</v>
      </c>
      <c r="AB46" s="15">
        <f t="shared" si="19"/>
        <v>0</v>
      </c>
      <c r="AC46" s="50">
        <f t="shared" si="21"/>
        <v>0</v>
      </c>
    </row>
    <row r="47" spans="1:29" ht="12.75">
      <c r="A47" s="39" t="s">
        <v>115</v>
      </c>
      <c r="B47" s="11" t="s">
        <v>85</v>
      </c>
      <c r="C47" s="27">
        <v>0</v>
      </c>
      <c r="D47" s="15">
        <f t="shared" si="22"/>
        <v>0</v>
      </c>
      <c r="E47" s="15">
        <f t="shared" si="22"/>
        <v>0</v>
      </c>
      <c r="F47" s="15">
        <f t="shared" si="22"/>
        <v>0</v>
      </c>
      <c r="G47" s="15">
        <f t="shared" si="22"/>
        <v>0</v>
      </c>
      <c r="H47" s="15">
        <f t="shared" si="22"/>
        <v>0</v>
      </c>
      <c r="I47" s="15">
        <f t="shared" si="22"/>
        <v>0</v>
      </c>
      <c r="J47" s="15">
        <f t="shared" si="22"/>
        <v>0</v>
      </c>
      <c r="K47" s="15">
        <f t="shared" si="22"/>
        <v>0</v>
      </c>
      <c r="L47" s="15">
        <f t="shared" si="22"/>
        <v>0</v>
      </c>
      <c r="M47" s="15">
        <f t="shared" si="22"/>
        <v>0</v>
      </c>
      <c r="N47" s="15">
        <f t="shared" si="22"/>
        <v>0</v>
      </c>
      <c r="O47" s="15">
        <f t="shared" si="22"/>
        <v>0</v>
      </c>
      <c r="P47" s="50">
        <f t="shared" si="20"/>
        <v>0</v>
      </c>
      <c r="Q47" s="15">
        <f t="shared" si="18"/>
        <v>0</v>
      </c>
      <c r="R47" s="15">
        <f t="shared" si="19"/>
        <v>0</v>
      </c>
      <c r="S47" s="15">
        <f t="shared" si="19"/>
        <v>0</v>
      </c>
      <c r="T47" s="15">
        <f t="shared" si="19"/>
        <v>0</v>
      </c>
      <c r="U47" s="15">
        <f t="shared" si="19"/>
        <v>0</v>
      </c>
      <c r="V47" s="15">
        <f t="shared" si="19"/>
        <v>0</v>
      </c>
      <c r="W47" s="15">
        <f t="shared" si="19"/>
        <v>0</v>
      </c>
      <c r="X47" s="15">
        <f t="shared" si="19"/>
        <v>0</v>
      </c>
      <c r="Y47" s="15">
        <f t="shared" si="19"/>
        <v>0</v>
      </c>
      <c r="Z47" s="15">
        <f t="shared" si="19"/>
        <v>0</v>
      </c>
      <c r="AA47" s="15">
        <f t="shared" si="19"/>
        <v>0</v>
      </c>
      <c r="AB47" s="15">
        <f t="shared" si="19"/>
        <v>0</v>
      </c>
      <c r="AC47" s="50">
        <f t="shared" si="21"/>
        <v>0</v>
      </c>
    </row>
    <row r="48" spans="1:29" ht="12.75">
      <c r="A48" s="13">
        <v>25</v>
      </c>
      <c r="B48" s="11" t="s">
        <v>135</v>
      </c>
      <c r="C48" s="27">
        <v>0</v>
      </c>
      <c r="D48" s="15">
        <f t="shared" si="22"/>
        <v>0</v>
      </c>
      <c r="E48" s="15">
        <f t="shared" si="22"/>
        <v>0</v>
      </c>
      <c r="F48" s="15">
        <f t="shared" si="22"/>
        <v>0</v>
      </c>
      <c r="G48" s="15">
        <f t="shared" si="22"/>
        <v>0</v>
      </c>
      <c r="H48" s="15">
        <f t="shared" si="22"/>
        <v>0</v>
      </c>
      <c r="I48" s="15">
        <f t="shared" si="22"/>
        <v>0</v>
      </c>
      <c r="J48" s="15">
        <f t="shared" si="22"/>
        <v>0</v>
      </c>
      <c r="K48" s="15">
        <f t="shared" si="22"/>
        <v>0</v>
      </c>
      <c r="L48" s="15">
        <f t="shared" si="22"/>
        <v>0</v>
      </c>
      <c r="M48" s="15">
        <f t="shared" si="22"/>
        <v>0</v>
      </c>
      <c r="N48" s="15">
        <f t="shared" si="22"/>
        <v>0</v>
      </c>
      <c r="O48" s="15">
        <f t="shared" si="22"/>
        <v>0</v>
      </c>
      <c r="P48" s="50">
        <f t="shared" si="20"/>
        <v>0</v>
      </c>
      <c r="Q48" s="15">
        <f t="shared" si="18"/>
        <v>0</v>
      </c>
      <c r="R48" s="15">
        <f aca="true" t="shared" si="23" ref="R48:AB60">$C48/12</f>
        <v>0</v>
      </c>
      <c r="S48" s="15">
        <f t="shared" si="23"/>
        <v>0</v>
      </c>
      <c r="T48" s="15">
        <f t="shared" si="23"/>
        <v>0</v>
      </c>
      <c r="U48" s="15">
        <f t="shared" si="23"/>
        <v>0</v>
      </c>
      <c r="V48" s="15">
        <f t="shared" si="23"/>
        <v>0</v>
      </c>
      <c r="W48" s="15">
        <f t="shared" si="23"/>
        <v>0</v>
      </c>
      <c r="X48" s="15">
        <f t="shared" si="23"/>
        <v>0</v>
      </c>
      <c r="Y48" s="15">
        <f t="shared" si="23"/>
        <v>0</v>
      </c>
      <c r="Z48" s="15">
        <f t="shared" si="23"/>
        <v>0</v>
      </c>
      <c r="AA48" s="15">
        <f t="shared" si="23"/>
        <v>0</v>
      </c>
      <c r="AB48" s="15">
        <f t="shared" si="23"/>
        <v>0</v>
      </c>
      <c r="AC48" s="50">
        <f t="shared" si="21"/>
        <v>0</v>
      </c>
    </row>
    <row r="49" spans="1:29" ht="12.75">
      <c r="A49" s="13">
        <v>26</v>
      </c>
      <c r="B49" s="11" t="s">
        <v>86</v>
      </c>
      <c r="C49" s="27">
        <v>0</v>
      </c>
      <c r="D49" s="15">
        <f t="shared" si="22"/>
        <v>0</v>
      </c>
      <c r="E49" s="15">
        <f t="shared" si="22"/>
        <v>0</v>
      </c>
      <c r="F49" s="15">
        <f t="shared" si="22"/>
        <v>0</v>
      </c>
      <c r="G49" s="15">
        <f t="shared" si="22"/>
        <v>0</v>
      </c>
      <c r="H49" s="15">
        <f t="shared" si="22"/>
        <v>0</v>
      </c>
      <c r="I49" s="15">
        <f t="shared" si="22"/>
        <v>0</v>
      </c>
      <c r="J49" s="15">
        <f t="shared" si="22"/>
        <v>0</v>
      </c>
      <c r="K49" s="15">
        <f t="shared" si="22"/>
        <v>0</v>
      </c>
      <c r="L49" s="15">
        <f t="shared" si="22"/>
        <v>0</v>
      </c>
      <c r="M49" s="15">
        <f t="shared" si="22"/>
        <v>0</v>
      </c>
      <c r="N49" s="15">
        <f t="shared" si="22"/>
        <v>0</v>
      </c>
      <c r="O49" s="15">
        <f t="shared" si="22"/>
        <v>0</v>
      </c>
      <c r="P49" s="50">
        <f t="shared" si="20"/>
        <v>0</v>
      </c>
      <c r="Q49" s="15">
        <f t="shared" si="18"/>
        <v>0</v>
      </c>
      <c r="R49" s="15">
        <f t="shared" si="23"/>
        <v>0</v>
      </c>
      <c r="S49" s="15">
        <f t="shared" si="23"/>
        <v>0</v>
      </c>
      <c r="T49" s="15">
        <f t="shared" si="23"/>
        <v>0</v>
      </c>
      <c r="U49" s="15">
        <f t="shared" si="23"/>
        <v>0</v>
      </c>
      <c r="V49" s="15">
        <f t="shared" si="23"/>
        <v>0</v>
      </c>
      <c r="W49" s="15">
        <f t="shared" si="23"/>
        <v>0</v>
      </c>
      <c r="X49" s="15">
        <f t="shared" si="23"/>
        <v>0</v>
      </c>
      <c r="Y49" s="15">
        <f t="shared" si="23"/>
        <v>0</v>
      </c>
      <c r="Z49" s="15">
        <f t="shared" si="23"/>
        <v>0</v>
      </c>
      <c r="AA49" s="15">
        <f t="shared" si="23"/>
        <v>0</v>
      </c>
      <c r="AB49" s="15">
        <f t="shared" si="23"/>
        <v>0</v>
      </c>
      <c r="AC49" s="50">
        <f t="shared" si="21"/>
        <v>0</v>
      </c>
    </row>
    <row r="50" spans="1:29" ht="12.75">
      <c r="A50" s="13">
        <v>27</v>
      </c>
      <c r="B50" s="11" t="s">
        <v>87</v>
      </c>
      <c r="C50" s="27">
        <v>0</v>
      </c>
      <c r="D50" s="15">
        <f t="shared" si="22"/>
        <v>0</v>
      </c>
      <c r="E50" s="15">
        <f t="shared" si="22"/>
        <v>0</v>
      </c>
      <c r="F50" s="15">
        <f t="shared" si="22"/>
        <v>0</v>
      </c>
      <c r="G50" s="15">
        <f t="shared" si="22"/>
        <v>0</v>
      </c>
      <c r="H50" s="15">
        <f t="shared" si="22"/>
        <v>0</v>
      </c>
      <c r="I50" s="15">
        <f t="shared" si="22"/>
        <v>0</v>
      </c>
      <c r="J50" s="15">
        <f t="shared" si="22"/>
        <v>0</v>
      </c>
      <c r="K50" s="15">
        <f t="shared" si="22"/>
        <v>0</v>
      </c>
      <c r="L50" s="15">
        <f t="shared" si="22"/>
        <v>0</v>
      </c>
      <c r="M50" s="15">
        <f t="shared" si="22"/>
        <v>0</v>
      </c>
      <c r="N50" s="15">
        <f t="shared" si="22"/>
        <v>0</v>
      </c>
      <c r="O50" s="15">
        <f t="shared" si="22"/>
        <v>0</v>
      </c>
      <c r="P50" s="50">
        <f t="shared" si="20"/>
        <v>0</v>
      </c>
      <c r="Q50" s="15">
        <f t="shared" si="18"/>
        <v>0</v>
      </c>
      <c r="R50" s="15">
        <f t="shared" si="23"/>
        <v>0</v>
      </c>
      <c r="S50" s="15">
        <f t="shared" si="23"/>
        <v>0</v>
      </c>
      <c r="T50" s="15">
        <f t="shared" si="23"/>
        <v>0</v>
      </c>
      <c r="U50" s="15">
        <f t="shared" si="23"/>
        <v>0</v>
      </c>
      <c r="V50" s="15">
        <f t="shared" si="23"/>
        <v>0</v>
      </c>
      <c r="W50" s="15">
        <f t="shared" si="23"/>
        <v>0</v>
      </c>
      <c r="X50" s="15">
        <f t="shared" si="23"/>
        <v>0</v>
      </c>
      <c r="Y50" s="15">
        <f t="shared" si="23"/>
        <v>0</v>
      </c>
      <c r="Z50" s="15">
        <f t="shared" si="23"/>
        <v>0</v>
      </c>
      <c r="AA50" s="15">
        <f t="shared" si="23"/>
        <v>0</v>
      </c>
      <c r="AB50" s="15">
        <f t="shared" si="23"/>
        <v>0</v>
      </c>
      <c r="AC50" s="50">
        <f t="shared" si="21"/>
        <v>0</v>
      </c>
    </row>
    <row r="51" spans="1:29" ht="12.75">
      <c r="A51" s="13">
        <v>28</v>
      </c>
      <c r="B51" s="11" t="s">
        <v>88</v>
      </c>
      <c r="C51" s="27">
        <v>0</v>
      </c>
      <c r="D51" s="15">
        <f t="shared" si="22"/>
        <v>0</v>
      </c>
      <c r="E51" s="15">
        <f t="shared" si="22"/>
        <v>0</v>
      </c>
      <c r="F51" s="15">
        <f t="shared" si="22"/>
        <v>0</v>
      </c>
      <c r="G51" s="15">
        <f t="shared" si="22"/>
        <v>0</v>
      </c>
      <c r="H51" s="15">
        <f t="shared" si="22"/>
        <v>0</v>
      </c>
      <c r="I51" s="15">
        <f t="shared" si="22"/>
        <v>0</v>
      </c>
      <c r="J51" s="15">
        <f t="shared" si="22"/>
        <v>0</v>
      </c>
      <c r="K51" s="15">
        <f t="shared" si="22"/>
        <v>0</v>
      </c>
      <c r="L51" s="15">
        <f t="shared" si="22"/>
        <v>0</v>
      </c>
      <c r="M51" s="15">
        <f t="shared" si="22"/>
        <v>0</v>
      </c>
      <c r="N51" s="15">
        <f t="shared" si="22"/>
        <v>0</v>
      </c>
      <c r="O51" s="15">
        <f t="shared" si="22"/>
        <v>0</v>
      </c>
      <c r="P51" s="50">
        <f t="shared" si="20"/>
        <v>0</v>
      </c>
      <c r="Q51" s="15">
        <f t="shared" si="18"/>
        <v>0</v>
      </c>
      <c r="R51" s="15">
        <f t="shared" si="23"/>
        <v>0</v>
      </c>
      <c r="S51" s="15">
        <f t="shared" si="23"/>
        <v>0</v>
      </c>
      <c r="T51" s="15">
        <f t="shared" si="23"/>
        <v>0</v>
      </c>
      <c r="U51" s="15">
        <f t="shared" si="23"/>
        <v>0</v>
      </c>
      <c r="V51" s="15">
        <f t="shared" si="23"/>
        <v>0</v>
      </c>
      <c r="W51" s="15">
        <f t="shared" si="23"/>
        <v>0</v>
      </c>
      <c r="X51" s="15">
        <f t="shared" si="23"/>
        <v>0</v>
      </c>
      <c r="Y51" s="15">
        <f t="shared" si="23"/>
        <v>0</v>
      </c>
      <c r="Z51" s="15">
        <f t="shared" si="23"/>
        <v>0</v>
      </c>
      <c r="AA51" s="15">
        <f t="shared" si="23"/>
        <v>0</v>
      </c>
      <c r="AB51" s="15">
        <f t="shared" si="23"/>
        <v>0</v>
      </c>
      <c r="AC51" s="50">
        <f t="shared" si="21"/>
        <v>0</v>
      </c>
    </row>
    <row r="52" spans="1:29" ht="12.75">
      <c r="A52" s="13">
        <v>29</v>
      </c>
      <c r="B52" s="11" t="s">
        <v>89</v>
      </c>
      <c r="C52" s="27">
        <v>0</v>
      </c>
      <c r="D52" s="15">
        <f aca="true" t="shared" si="24" ref="D52:O60">$C52/12</f>
        <v>0</v>
      </c>
      <c r="E52" s="15">
        <f t="shared" si="24"/>
        <v>0</v>
      </c>
      <c r="F52" s="15">
        <f t="shared" si="24"/>
        <v>0</v>
      </c>
      <c r="G52" s="15">
        <f t="shared" si="24"/>
        <v>0</v>
      </c>
      <c r="H52" s="15">
        <f t="shared" si="24"/>
        <v>0</v>
      </c>
      <c r="I52" s="15">
        <f t="shared" si="24"/>
        <v>0</v>
      </c>
      <c r="J52" s="15">
        <f t="shared" si="24"/>
        <v>0</v>
      </c>
      <c r="K52" s="15">
        <f t="shared" si="24"/>
        <v>0</v>
      </c>
      <c r="L52" s="15">
        <f t="shared" si="24"/>
        <v>0</v>
      </c>
      <c r="M52" s="15">
        <f t="shared" si="24"/>
        <v>0</v>
      </c>
      <c r="N52" s="15">
        <f t="shared" si="24"/>
        <v>0</v>
      </c>
      <c r="O52" s="15">
        <f t="shared" si="24"/>
        <v>0</v>
      </c>
      <c r="P52" s="50">
        <f t="shared" si="20"/>
        <v>0</v>
      </c>
      <c r="Q52" s="15">
        <f t="shared" si="18"/>
        <v>0</v>
      </c>
      <c r="R52" s="15">
        <f t="shared" si="23"/>
        <v>0</v>
      </c>
      <c r="S52" s="15">
        <f t="shared" si="23"/>
        <v>0</v>
      </c>
      <c r="T52" s="15">
        <f t="shared" si="23"/>
        <v>0</v>
      </c>
      <c r="U52" s="15">
        <f t="shared" si="23"/>
        <v>0</v>
      </c>
      <c r="V52" s="15">
        <f t="shared" si="23"/>
        <v>0</v>
      </c>
      <c r="W52" s="15">
        <f t="shared" si="23"/>
        <v>0</v>
      </c>
      <c r="X52" s="15">
        <f t="shared" si="23"/>
        <v>0</v>
      </c>
      <c r="Y52" s="15">
        <f t="shared" si="23"/>
        <v>0</v>
      </c>
      <c r="Z52" s="15">
        <f t="shared" si="23"/>
        <v>0</v>
      </c>
      <c r="AA52" s="15">
        <f t="shared" si="23"/>
        <v>0</v>
      </c>
      <c r="AB52" s="15">
        <f t="shared" si="23"/>
        <v>0</v>
      </c>
      <c r="AC52" s="50">
        <f t="shared" si="21"/>
        <v>0</v>
      </c>
    </row>
    <row r="53" spans="1:29" ht="12.75">
      <c r="A53" s="13">
        <v>30</v>
      </c>
      <c r="B53" s="11" t="s">
        <v>90</v>
      </c>
      <c r="C53" s="27">
        <v>0</v>
      </c>
      <c r="D53" s="15">
        <f t="shared" si="24"/>
        <v>0</v>
      </c>
      <c r="E53" s="15">
        <f t="shared" si="24"/>
        <v>0</v>
      </c>
      <c r="F53" s="15">
        <f t="shared" si="24"/>
        <v>0</v>
      </c>
      <c r="G53" s="15">
        <f t="shared" si="24"/>
        <v>0</v>
      </c>
      <c r="H53" s="15">
        <f t="shared" si="24"/>
        <v>0</v>
      </c>
      <c r="I53" s="15">
        <f t="shared" si="24"/>
        <v>0</v>
      </c>
      <c r="J53" s="15">
        <f t="shared" si="24"/>
        <v>0</v>
      </c>
      <c r="K53" s="15">
        <f t="shared" si="24"/>
        <v>0</v>
      </c>
      <c r="L53" s="15">
        <f t="shared" si="24"/>
        <v>0</v>
      </c>
      <c r="M53" s="15">
        <f t="shared" si="24"/>
        <v>0</v>
      </c>
      <c r="N53" s="15">
        <f t="shared" si="24"/>
        <v>0</v>
      </c>
      <c r="O53" s="15">
        <f t="shared" si="24"/>
        <v>0</v>
      </c>
      <c r="P53" s="50">
        <f t="shared" si="20"/>
        <v>0</v>
      </c>
      <c r="Q53" s="15">
        <f t="shared" si="18"/>
        <v>0</v>
      </c>
      <c r="R53" s="15">
        <f t="shared" si="23"/>
        <v>0</v>
      </c>
      <c r="S53" s="15">
        <f t="shared" si="23"/>
        <v>0</v>
      </c>
      <c r="T53" s="15">
        <f t="shared" si="23"/>
        <v>0</v>
      </c>
      <c r="U53" s="15">
        <f t="shared" si="23"/>
        <v>0</v>
      </c>
      <c r="V53" s="15">
        <f t="shared" si="23"/>
        <v>0</v>
      </c>
      <c r="W53" s="15">
        <f t="shared" si="23"/>
        <v>0</v>
      </c>
      <c r="X53" s="15">
        <f t="shared" si="23"/>
        <v>0</v>
      </c>
      <c r="Y53" s="15">
        <f t="shared" si="23"/>
        <v>0</v>
      </c>
      <c r="Z53" s="15">
        <f t="shared" si="23"/>
        <v>0</v>
      </c>
      <c r="AA53" s="15">
        <f t="shared" si="23"/>
        <v>0</v>
      </c>
      <c r="AB53" s="15">
        <f t="shared" si="23"/>
        <v>0</v>
      </c>
      <c r="AC53" s="50">
        <f t="shared" si="21"/>
        <v>0</v>
      </c>
    </row>
    <row r="54" spans="1:29" ht="12.75">
      <c r="A54" s="13">
        <v>31</v>
      </c>
      <c r="B54" s="11" t="s">
        <v>91</v>
      </c>
      <c r="C54" s="27">
        <v>0</v>
      </c>
      <c r="D54" s="15">
        <f t="shared" si="24"/>
        <v>0</v>
      </c>
      <c r="E54" s="15">
        <f t="shared" si="24"/>
        <v>0</v>
      </c>
      <c r="F54" s="15">
        <f t="shared" si="24"/>
        <v>0</v>
      </c>
      <c r="G54" s="15">
        <f t="shared" si="24"/>
        <v>0</v>
      </c>
      <c r="H54" s="15">
        <f t="shared" si="24"/>
        <v>0</v>
      </c>
      <c r="I54" s="15">
        <f t="shared" si="24"/>
        <v>0</v>
      </c>
      <c r="J54" s="15">
        <f t="shared" si="24"/>
        <v>0</v>
      </c>
      <c r="K54" s="15">
        <f t="shared" si="24"/>
        <v>0</v>
      </c>
      <c r="L54" s="15">
        <f t="shared" si="24"/>
        <v>0</v>
      </c>
      <c r="M54" s="15">
        <f t="shared" si="24"/>
        <v>0</v>
      </c>
      <c r="N54" s="15">
        <f t="shared" si="24"/>
        <v>0</v>
      </c>
      <c r="O54" s="15">
        <f t="shared" si="24"/>
        <v>0</v>
      </c>
      <c r="P54" s="50">
        <f t="shared" si="20"/>
        <v>0</v>
      </c>
      <c r="Q54" s="15">
        <f t="shared" si="18"/>
        <v>0</v>
      </c>
      <c r="R54" s="15">
        <f t="shared" si="23"/>
        <v>0</v>
      </c>
      <c r="S54" s="15">
        <f t="shared" si="23"/>
        <v>0</v>
      </c>
      <c r="T54" s="15">
        <f t="shared" si="23"/>
        <v>0</v>
      </c>
      <c r="U54" s="15">
        <f t="shared" si="23"/>
        <v>0</v>
      </c>
      <c r="V54" s="15">
        <f t="shared" si="23"/>
        <v>0</v>
      </c>
      <c r="W54" s="15">
        <f t="shared" si="23"/>
        <v>0</v>
      </c>
      <c r="X54" s="15">
        <f t="shared" si="23"/>
        <v>0</v>
      </c>
      <c r="Y54" s="15">
        <f t="shared" si="23"/>
        <v>0</v>
      </c>
      <c r="Z54" s="15">
        <f t="shared" si="23"/>
        <v>0</v>
      </c>
      <c r="AA54" s="15">
        <f t="shared" si="23"/>
        <v>0</v>
      </c>
      <c r="AB54" s="15">
        <f t="shared" si="23"/>
        <v>0</v>
      </c>
      <c r="AC54" s="50">
        <f t="shared" si="21"/>
        <v>0</v>
      </c>
    </row>
    <row r="55" spans="1:29" ht="12.75">
      <c r="A55" s="13">
        <v>32</v>
      </c>
      <c r="B55" s="11" t="s">
        <v>92</v>
      </c>
      <c r="C55" s="27">
        <v>0</v>
      </c>
      <c r="D55" s="15">
        <f t="shared" si="24"/>
        <v>0</v>
      </c>
      <c r="E55" s="15">
        <f t="shared" si="24"/>
        <v>0</v>
      </c>
      <c r="F55" s="15">
        <f t="shared" si="24"/>
        <v>0</v>
      </c>
      <c r="G55" s="15">
        <f t="shared" si="24"/>
        <v>0</v>
      </c>
      <c r="H55" s="15">
        <f t="shared" si="24"/>
        <v>0</v>
      </c>
      <c r="I55" s="15">
        <f t="shared" si="24"/>
        <v>0</v>
      </c>
      <c r="J55" s="15">
        <f t="shared" si="24"/>
        <v>0</v>
      </c>
      <c r="K55" s="15">
        <f t="shared" si="24"/>
        <v>0</v>
      </c>
      <c r="L55" s="15">
        <f t="shared" si="24"/>
        <v>0</v>
      </c>
      <c r="M55" s="15">
        <f t="shared" si="24"/>
        <v>0</v>
      </c>
      <c r="N55" s="15">
        <f t="shared" si="24"/>
        <v>0</v>
      </c>
      <c r="O55" s="15">
        <f t="shared" si="24"/>
        <v>0</v>
      </c>
      <c r="P55" s="50">
        <f t="shared" si="20"/>
        <v>0</v>
      </c>
      <c r="Q55" s="15">
        <f t="shared" si="18"/>
        <v>0</v>
      </c>
      <c r="R55" s="15">
        <f t="shared" si="23"/>
        <v>0</v>
      </c>
      <c r="S55" s="15">
        <f t="shared" si="23"/>
        <v>0</v>
      </c>
      <c r="T55" s="15">
        <f t="shared" si="23"/>
        <v>0</v>
      </c>
      <c r="U55" s="15">
        <f t="shared" si="23"/>
        <v>0</v>
      </c>
      <c r="V55" s="15">
        <f t="shared" si="23"/>
        <v>0</v>
      </c>
      <c r="W55" s="15">
        <f t="shared" si="23"/>
        <v>0</v>
      </c>
      <c r="X55" s="15">
        <f t="shared" si="23"/>
        <v>0</v>
      </c>
      <c r="Y55" s="15">
        <f t="shared" si="23"/>
        <v>0</v>
      </c>
      <c r="Z55" s="15">
        <f t="shared" si="23"/>
        <v>0</v>
      </c>
      <c r="AA55" s="15">
        <f t="shared" si="23"/>
        <v>0</v>
      </c>
      <c r="AB55" s="15">
        <f t="shared" si="23"/>
        <v>0</v>
      </c>
      <c r="AC55" s="50">
        <f t="shared" si="21"/>
        <v>0</v>
      </c>
    </row>
    <row r="56" spans="1:29" ht="12.75">
      <c r="A56" s="13">
        <v>32</v>
      </c>
      <c r="B56" s="11" t="s">
        <v>93</v>
      </c>
      <c r="C56" s="27">
        <v>0</v>
      </c>
      <c r="D56" s="15">
        <f t="shared" si="24"/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4"/>
        <v>0</v>
      </c>
      <c r="L56" s="15">
        <f t="shared" si="24"/>
        <v>0</v>
      </c>
      <c r="M56" s="15">
        <f t="shared" si="24"/>
        <v>0</v>
      </c>
      <c r="N56" s="15">
        <f t="shared" si="24"/>
        <v>0</v>
      </c>
      <c r="O56" s="15">
        <f t="shared" si="24"/>
        <v>0</v>
      </c>
      <c r="P56" s="50">
        <f t="shared" si="20"/>
        <v>0</v>
      </c>
      <c r="Q56" s="15">
        <f t="shared" si="18"/>
        <v>0</v>
      </c>
      <c r="R56" s="15">
        <f t="shared" si="23"/>
        <v>0</v>
      </c>
      <c r="S56" s="15">
        <f t="shared" si="23"/>
        <v>0</v>
      </c>
      <c r="T56" s="15">
        <f t="shared" si="23"/>
        <v>0</v>
      </c>
      <c r="U56" s="15">
        <f t="shared" si="23"/>
        <v>0</v>
      </c>
      <c r="V56" s="15">
        <f t="shared" si="23"/>
        <v>0</v>
      </c>
      <c r="W56" s="15">
        <f t="shared" si="23"/>
        <v>0</v>
      </c>
      <c r="X56" s="15">
        <f t="shared" si="23"/>
        <v>0</v>
      </c>
      <c r="Y56" s="15">
        <f t="shared" si="23"/>
        <v>0</v>
      </c>
      <c r="Z56" s="15">
        <f t="shared" si="23"/>
        <v>0</v>
      </c>
      <c r="AA56" s="15">
        <f t="shared" si="23"/>
        <v>0</v>
      </c>
      <c r="AB56" s="15">
        <f t="shared" si="23"/>
        <v>0</v>
      </c>
      <c r="AC56" s="50">
        <f t="shared" si="21"/>
        <v>0</v>
      </c>
    </row>
    <row r="57" spans="1:29" ht="12.75">
      <c r="A57" s="13">
        <v>32</v>
      </c>
      <c r="B57" s="11" t="s">
        <v>94</v>
      </c>
      <c r="C57" s="27">
        <v>0</v>
      </c>
      <c r="D57" s="15">
        <f t="shared" si="24"/>
        <v>0</v>
      </c>
      <c r="E57" s="15">
        <f t="shared" si="24"/>
        <v>0</v>
      </c>
      <c r="F57" s="15">
        <f t="shared" si="24"/>
        <v>0</v>
      </c>
      <c r="G57" s="15">
        <f t="shared" si="24"/>
        <v>0</v>
      </c>
      <c r="H57" s="15">
        <f t="shared" si="24"/>
        <v>0</v>
      </c>
      <c r="I57" s="15">
        <f t="shared" si="24"/>
        <v>0</v>
      </c>
      <c r="J57" s="15">
        <f t="shared" si="24"/>
        <v>0</v>
      </c>
      <c r="K57" s="15">
        <f t="shared" si="24"/>
        <v>0</v>
      </c>
      <c r="L57" s="15">
        <f t="shared" si="24"/>
        <v>0</v>
      </c>
      <c r="M57" s="15">
        <f t="shared" si="24"/>
        <v>0</v>
      </c>
      <c r="N57" s="15">
        <f t="shared" si="24"/>
        <v>0</v>
      </c>
      <c r="O57" s="15">
        <f t="shared" si="24"/>
        <v>0</v>
      </c>
      <c r="P57" s="50">
        <f t="shared" si="20"/>
        <v>0</v>
      </c>
      <c r="Q57" s="15">
        <f t="shared" si="18"/>
        <v>0</v>
      </c>
      <c r="R57" s="15">
        <f t="shared" si="23"/>
        <v>0</v>
      </c>
      <c r="S57" s="15">
        <f t="shared" si="23"/>
        <v>0</v>
      </c>
      <c r="T57" s="15">
        <f t="shared" si="23"/>
        <v>0</v>
      </c>
      <c r="U57" s="15">
        <f t="shared" si="23"/>
        <v>0</v>
      </c>
      <c r="V57" s="15">
        <f t="shared" si="23"/>
        <v>0</v>
      </c>
      <c r="W57" s="15">
        <f t="shared" si="23"/>
        <v>0</v>
      </c>
      <c r="X57" s="15">
        <f t="shared" si="23"/>
        <v>0</v>
      </c>
      <c r="Y57" s="15">
        <f t="shared" si="23"/>
        <v>0</v>
      </c>
      <c r="Z57" s="15">
        <f t="shared" si="23"/>
        <v>0</v>
      </c>
      <c r="AA57" s="15">
        <f t="shared" si="23"/>
        <v>0</v>
      </c>
      <c r="AB57" s="15">
        <f t="shared" si="23"/>
        <v>0</v>
      </c>
      <c r="AC57" s="50">
        <f t="shared" si="21"/>
        <v>0</v>
      </c>
    </row>
    <row r="58" spans="1:29" ht="12.75">
      <c r="A58" s="13">
        <v>32</v>
      </c>
      <c r="B58" s="11" t="s">
        <v>95</v>
      </c>
      <c r="C58" s="27">
        <v>0</v>
      </c>
      <c r="D58" s="15">
        <f t="shared" si="24"/>
        <v>0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  <c r="I58" s="15">
        <f t="shared" si="24"/>
        <v>0</v>
      </c>
      <c r="J58" s="15">
        <f t="shared" si="24"/>
        <v>0</v>
      </c>
      <c r="K58" s="15">
        <f t="shared" si="24"/>
        <v>0</v>
      </c>
      <c r="L58" s="15">
        <f t="shared" si="24"/>
        <v>0</v>
      </c>
      <c r="M58" s="15">
        <f t="shared" si="24"/>
        <v>0</v>
      </c>
      <c r="N58" s="15">
        <f t="shared" si="24"/>
        <v>0</v>
      </c>
      <c r="O58" s="15">
        <f t="shared" si="24"/>
        <v>0</v>
      </c>
      <c r="P58" s="50">
        <f t="shared" si="20"/>
        <v>0</v>
      </c>
      <c r="Q58" s="15">
        <f t="shared" si="18"/>
        <v>0</v>
      </c>
      <c r="R58" s="15">
        <f t="shared" si="23"/>
        <v>0</v>
      </c>
      <c r="S58" s="15">
        <f t="shared" si="23"/>
        <v>0</v>
      </c>
      <c r="T58" s="15">
        <f t="shared" si="23"/>
        <v>0</v>
      </c>
      <c r="U58" s="15">
        <f t="shared" si="23"/>
        <v>0</v>
      </c>
      <c r="V58" s="15">
        <f t="shared" si="23"/>
        <v>0</v>
      </c>
      <c r="W58" s="15">
        <f t="shared" si="23"/>
        <v>0</v>
      </c>
      <c r="X58" s="15">
        <f t="shared" si="23"/>
        <v>0</v>
      </c>
      <c r="Y58" s="15">
        <f t="shared" si="23"/>
        <v>0</v>
      </c>
      <c r="Z58" s="15">
        <f t="shared" si="23"/>
        <v>0</v>
      </c>
      <c r="AA58" s="15">
        <f t="shared" si="23"/>
        <v>0</v>
      </c>
      <c r="AB58" s="15">
        <f t="shared" si="23"/>
        <v>0</v>
      </c>
      <c r="AC58" s="50">
        <f t="shared" si="21"/>
        <v>0</v>
      </c>
    </row>
    <row r="59" spans="1:29" ht="12.75">
      <c r="A59" s="13">
        <v>32</v>
      </c>
      <c r="B59" s="11" t="s">
        <v>96</v>
      </c>
      <c r="C59" s="27">
        <v>0</v>
      </c>
      <c r="D59" s="15">
        <f t="shared" si="24"/>
        <v>0</v>
      </c>
      <c r="E59" s="15">
        <f t="shared" si="24"/>
        <v>0</v>
      </c>
      <c r="F59" s="15">
        <f t="shared" si="24"/>
        <v>0</v>
      </c>
      <c r="G59" s="15">
        <f t="shared" si="24"/>
        <v>0</v>
      </c>
      <c r="H59" s="15">
        <f t="shared" si="24"/>
        <v>0</v>
      </c>
      <c r="I59" s="15">
        <f t="shared" si="24"/>
        <v>0</v>
      </c>
      <c r="J59" s="15">
        <f t="shared" si="24"/>
        <v>0</v>
      </c>
      <c r="K59" s="15">
        <f t="shared" si="24"/>
        <v>0</v>
      </c>
      <c r="L59" s="15">
        <f t="shared" si="24"/>
        <v>0</v>
      </c>
      <c r="M59" s="15">
        <f t="shared" si="24"/>
        <v>0</v>
      </c>
      <c r="N59" s="15">
        <f t="shared" si="24"/>
        <v>0</v>
      </c>
      <c r="O59" s="15">
        <f t="shared" si="24"/>
        <v>0</v>
      </c>
      <c r="P59" s="50">
        <f t="shared" si="20"/>
        <v>0</v>
      </c>
      <c r="Q59" s="15">
        <f t="shared" si="18"/>
        <v>0</v>
      </c>
      <c r="R59" s="15">
        <f t="shared" si="23"/>
        <v>0</v>
      </c>
      <c r="S59" s="15">
        <f t="shared" si="23"/>
        <v>0</v>
      </c>
      <c r="T59" s="15">
        <f t="shared" si="23"/>
        <v>0</v>
      </c>
      <c r="U59" s="15">
        <f t="shared" si="23"/>
        <v>0</v>
      </c>
      <c r="V59" s="15">
        <f t="shared" si="23"/>
        <v>0</v>
      </c>
      <c r="W59" s="15">
        <f t="shared" si="23"/>
        <v>0</v>
      </c>
      <c r="X59" s="15">
        <f t="shared" si="23"/>
        <v>0</v>
      </c>
      <c r="Y59" s="15">
        <f t="shared" si="23"/>
        <v>0</v>
      </c>
      <c r="Z59" s="15">
        <f t="shared" si="23"/>
        <v>0</v>
      </c>
      <c r="AA59" s="15">
        <f t="shared" si="23"/>
        <v>0</v>
      </c>
      <c r="AB59" s="15">
        <f t="shared" si="23"/>
        <v>0</v>
      </c>
      <c r="AC59" s="50">
        <f t="shared" si="21"/>
        <v>0</v>
      </c>
    </row>
    <row r="60" spans="1:29" ht="12.75">
      <c r="A60" s="13">
        <v>32</v>
      </c>
      <c r="B60" s="11" t="s">
        <v>97</v>
      </c>
      <c r="C60" s="27">
        <v>0</v>
      </c>
      <c r="D60" s="15">
        <f t="shared" si="24"/>
        <v>0</v>
      </c>
      <c r="E60" s="15">
        <f t="shared" si="24"/>
        <v>0</v>
      </c>
      <c r="F60" s="15">
        <f t="shared" si="24"/>
        <v>0</v>
      </c>
      <c r="G60" s="15">
        <f t="shared" si="24"/>
        <v>0</v>
      </c>
      <c r="H60" s="15">
        <f t="shared" si="24"/>
        <v>0</v>
      </c>
      <c r="I60" s="15">
        <f t="shared" si="24"/>
        <v>0</v>
      </c>
      <c r="J60" s="15">
        <f t="shared" si="24"/>
        <v>0</v>
      </c>
      <c r="K60" s="15">
        <f t="shared" si="24"/>
        <v>0</v>
      </c>
      <c r="L60" s="15">
        <f t="shared" si="24"/>
        <v>0</v>
      </c>
      <c r="M60" s="15">
        <f t="shared" si="24"/>
        <v>0</v>
      </c>
      <c r="N60" s="15">
        <f t="shared" si="24"/>
        <v>0</v>
      </c>
      <c r="O60" s="15">
        <f t="shared" si="24"/>
        <v>0</v>
      </c>
      <c r="P60" s="50">
        <f t="shared" si="20"/>
        <v>0</v>
      </c>
      <c r="Q60" s="15">
        <f t="shared" si="18"/>
        <v>0</v>
      </c>
      <c r="R60" s="15">
        <f t="shared" si="23"/>
        <v>0</v>
      </c>
      <c r="S60" s="15">
        <f t="shared" si="23"/>
        <v>0</v>
      </c>
      <c r="T60" s="15">
        <f t="shared" si="23"/>
        <v>0</v>
      </c>
      <c r="U60" s="15">
        <f t="shared" si="23"/>
        <v>0</v>
      </c>
      <c r="V60" s="15">
        <f t="shared" si="23"/>
        <v>0</v>
      </c>
      <c r="W60" s="15">
        <f t="shared" si="23"/>
        <v>0</v>
      </c>
      <c r="X60" s="15">
        <f t="shared" si="23"/>
        <v>0</v>
      </c>
      <c r="Y60" s="15">
        <f t="shared" si="23"/>
        <v>0</v>
      </c>
      <c r="Z60" s="15">
        <f t="shared" si="23"/>
        <v>0</v>
      </c>
      <c r="AA60" s="15">
        <f t="shared" si="23"/>
        <v>0</v>
      </c>
      <c r="AB60" s="15">
        <f t="shared" si="23"/>
        <v>0</v>
      </c>
      <c r="AC60" s="50">
        <f t="shared" si="21"/>
        <v>0</v>
      </c>
    </row>
    <row r="61" spans="1:29" ht="12.75">
      <c r="A61" s="17" t="s">
        <v>55</v>
      </c>
      <c r="C61" s="22">
        <f>SUM(C32:C60)</f>
        <v>0</v>
      </c>
      <c r="D61" s="22">
        <f aca="true" t="shared" si="25" ref="D61:O61">SUM(D32:D60)</f>
        <v>0</v>
      </c>
      <c r="E61" s="22">
        <f t="shared" si="25"/>
        <v>0</v>
      </c>
      <c r="F61" s="22">
        <f t="shared" si="25"/>
        <v>0</v>
      </c>
      <c r="G61" s="22">
        <f t="shared" si="25"/>
        <v>0</v>
      </c>
      <c r="H61" s="22">
        <f t="shared" si="25"/>
        <v>0</v>
      </c>
      <c r="I61" s="22">
        <f t="shared" si="25"/>
        <v>0</v>
      </c>
      <c r="J61" s="22">
        <f t="shared" si="25"/>
        <v>0</v>
      </c>
      <c r="K61" s="22">
        <f t="shared" si="25"/>
        <v>0</v>
      </c>
      <c r="L61" s="22">
        <f t="shared" si="25"/>
        <v>0</v>
      </c>
      <c r="M61" s="22">
        <f t="shared" si="25"/>
        <v>0</v>
      </c>
      <c r="N61" s="22">
        <f t="shared" si="25"/>
        <v>0</v>
      </c>
      <c r="O61" s="22">
        <f t="shared" si="25"/>
        <v>0</v>
      </c>
      <c r="P61" s="60">
        <f>SUM(D61:O61)</f>
        <v>0</v>
      </c>
      <c r="Q61" s="22">
        <f aca="true" t="shared" si="26" ref="Q61:AB61">SUM(Q32:Q60)</f>
        <v>0</v>
      </c>
      <c r="R61" s="22">
        <f t="shared" si="26"/>
        <v>0</v>
      </c>
      <c r="S61" s="22">
        <f t="shared" si="26"/>
        <v>0</v>
      </c>
      <c r="T61" s="22">
        <f t="shared" si="26"/>
        <v>0</v>
      </c>
      <c r="U61" s="22">
        <f t="shared" si="26"/>
        <v>0</v>
      </c>
      <c r="V61" s="22">
        <f t="shared" si="26"/>
        <v>0</v>
      </c>
      <c r="W61" s="22">
        <f t="shared" si="26"/>
        <v>0</v>
      </c>
      <c r="X61" s="22">
        <f t="shared" si="26"/>
        <v>0</v>
      </c>
      <c r="Y61" s="22">
        <f t="shared" si="26"/>
        <v>0</v>
      </c>
      <c r="Z61" s="22">
        <f t="shared" si="26"/>
        <v>0</v>
      </c>
      <c r="AA61" s="22">
        <f t="shared" si="26"/>
        <v>0</v>
      </c>
      <c r="AB61" s="22">
        <f t="shared" si="26"/>
        <v>0</v>
      </c>
      <c r="AC61" s="60">
        <f>SUM(Q61:AB61)</f>
        <v>0</v>
      </c>
    </row>
    <row r="62" spans="1:29" ht="12.75">
      <c r="A62" s="1" t="s">
        <v>57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64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64"/>
    </row>
    <row r="63" spans="1:29" ht="12.75">
      <c r="A63" s="39" t="s">
        <v>121</v>
      </c>
      <c r="B63" s="11" t="s">
        <v>130</v>
      </c>
      <c r="C63" s="27">
        <v>0</v>
      </c>
      <c r="D63" s="15">
        <f aca="true" t="shared" si="27" ref="D63:O65">$C63/12</f>
        <v>0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 t="shared" si="27"/>
        <v>0</v>
      </c>
      <c r="K63" s="15">
        <f t="shared" si="27"/>
        <v>0</v>
      </c>
      <c r="L63" s="15">
        <f t="shared" si="27"/>
        <v>0</v>
      </c>
      <c r="M63" s="15">
        <f t="shared" si="27"/>
        <v>0</v>
      </c>
      <c r="N63" s="15">
        <f t="shared" si="27"/>
        <v>0</v>
      </c>
      <c r="O63" s="15">
        <f t="shared" si="27"/>
        <v>0</v>
      </c>
      <c r="P63" s="63">
        <f>SUM(D63:O63)</f>
        <v>0</v>
      </c>
      <c r="Q63" s="15">
        <f>$C63/12</f>
        <v>0</v>
      </c>
      <c r="R63" s="15">
        <f aca="true" t="shared" si="28" ref="R63:AB65">$C63/12</f>
        <v>0</v>
      </c>
      <c r="S63" s="15">
        <f t="shared" si="28"/>
        <v>0</v>
      </c>
      <c r="T63" s="15">
        <f t="shared" si="28"/>
        <v>0</v>
      </c>
      <c r="U63" s="15">
        <f t="shared" si="28"/>
        <v>0</v>
      </c>
      <c r="V63" s="15">
        <f t="shared" si="28"/>
        <v>0</v>
      </c>
      <c r="W63" s="15">
        <f t="shared" si="28"/>
        <v>0</v>
      </c>
      <c r="X63" s="15">
        <f t="shared" si="28"/>
        <v>0</v>
      </c>
      <c r="Y63" s="15">
        <f t="shared" si="28"/>
        <v>0</v>
      </c>
      <c r="Z63" s="15">
        <f t="shared" si="28"/>
        <v>0</v>
      </c>
      <c r="AA63" s="15">
        <f t="shared" si="28"/>
        <v>0</v>
      </c>
      <c r="AB63" s="15">
        <f t="shared" si="28"/>
        <v>0</v>
      </c>
      <c r="AC63" s="50">
        <f>SUM(Q63:AB63)</f>
        <v>0</v>
      </c>
    </row>
    <row r="64" spans="1:29" ht="12.75">
      <c r="A64" s="14"/>
      <c r="B64" s="11" t="s">
        <v>127</v>
      </c>
      <c r="C64" s="27">
        <v>0</v>
      </c>
      <c r="D64" s="15">
        <f t="shared" si="27"/>
        <v>0</v>
      </c>
      <c r="E64" s="15">
        <f t="shared" si="27"/>
        <v>0</v>
      </c>
      <c r="F64" s="15">
        <f t="shared" si="27"/>
        <v>0</v>
      </c>
      <c r="G64" s="15">
        <f t="shared" si="27"/>
        <v>0</v>
      </c>
      <c r="H64" s="15">
        <f t="shared" si="27"/>
        <v>0</v>
      </c>
      <c r="I64" s="15">
        <f t="shared" si="27"/>
        <v>0</v>
      </c>
      <c r="J64" s="15">
        <f t="shared" si="27"/>
        <v>0</v>
      </c>
      <c r="K64" s="15">
        <f t="shared" si="27"/>
        <v>0</v>
      </c>
      <c r="L64" s="15">
        <f t="shared" si="27"/>
        <v>0</v>
      </c>
      <c r="M64" s="15">
        <f t="shared" si="27"/>
        <v>0</v>
      </c>
      <c r="N64" s="15">
        <f t="shared" si="27"/>
        <v>0</v>
      </c>
      <c r="O64" s="15">
        <f t="shared" si="27"/>
        <v>0</v>
      </c>
      <c r="P64" s="50">
        <f>SUM(D64:O64)</f>
        <v>0</v>
      </c>
      <c r="Q64" s="15">
        <f>$C64/12</f>
        <v>0</v>
      </c>
      <c r="R64" s="15">
        <f t="shared" si="28"/>
        <v>0</v>
      </c>
      <c r="S64" s="15">
        <f t="shared" si="28"/>
        <v>0</v>
      </c>
      <c r="T64" s="15">
        <f t="shared" si="28"/>
        <v>0</v>
      </c>
      <c r="U64" s="15">
        <f t="shared" si="28"/>
        <v>0</v>
      </c>
      <c r="V64" s="15">
        <f t="shared" si="28"/>
        <v>0</v>
      </c>
      <c r="W64" s="15">
        <f t="shared" si="28"/>
        <v>0</v>
      </c>
      <c r="X64" s="15">
        <f t="shared" si="28"/>
        <v>0</v>
      </c>
      <c r="Y64" s="15">
        <f t="shared" si="28"/>
        <v>0</v>
      </c>
      <c r="Z64" s="15">
        <f t="shared" si="28"/>
        <v>0</v>
      </c>
      <c r="AA64" s="15">
        <f t="shared" si="28"/>
        <v>0</v>
      </c>
      <c r="AB64" s="15">
        <f t="shared" si="28"/>
        <v>0</v>
      </c>
      <c r="AC64" s="50">
        <f>SUM(Q64:AB64)</f>
        <v>0</v>
      </c>
    </row>
    <row r="65" spans="1:29" ht="12.75">
      <c r="A65" s="14"/>
      <c r="B65" s="11" t="s">
        <v>47</v>
      </c>
      <c r="C65" s="27">
        <v>0</v>
      </c>
      <c r="D65" s="15">
        <f t="shared" si="27"/>
        <v>0</v>
      </c>
      <c r="E65" s="15">
        <f t="shared" si="27"/>
        <v>0</v>
      </c>
      <c r="F65" s="15">
        <f t="shared" si="27"/>
        <v>0</v>
      </c>
      <c r="G65" s="15">
        <f t="shared" si="27"/>
        <v>0</v>
      </c>
      <c r="H65" s="15">
        <f t="shared" si="27"/>
        <v>0</v>
      </c>
      <c r="I65" s="15">
        <f t="shared" si="27"/>
        <v>0</v>
      </c>
      <c r="J65" s="15">
        <f t="shared" si="27"/>
        <v>0</v>
      </c>
      <c r="K65" s="15">
        <f t="shared" si="27"/>
        <v>0</v>
      </c>
      <c r="L65" s="15">
        <f t="shared" si="27"/>
        <v>0</v>
      </c>
      <c r="M65" s="15">
        <f t="shared" si="27"/>
        <v>0</v>
      </c>
      <c r="N65" s="15">
        <f t="shared" si="27"/>
        <v>0</v>
      </c>
      <c r="O65" s="15">
        <f t="shared" si="27"/>
        <v>0</v>
      </c>
      <c r="P65" s="65">
        <f>SUM(D65:O65)</f>
        <v>0</v>
      </c>
      <c r="Q65" s="15">
        <f>$C65/12</f>
        <v>0</v>
      </c>
      <c r="R65" s="15">
        <f t="shared" si="28"/>
        <v>0</v>
      </c>
      <c r="S65" s="15">
        <f t="shared" si="28"/>
        <v>0</v>
      </c>
      <c r="T65" s="15">
        <f t="shared" si="28"/>
        <v>0</v>
      </c>
      <c r="U65" s="15">
        <f t="shared" si="28"/>
        <v>0</v>
      </c>
      <c r="V65" s="15">
        <f t="shared" si="28"/>
        <v>0</v>
      </c>
      <c r="W65" s="15">
        <f t="shared" si="28"/>
        <v>0</v>
      </c>
      <c r="X65" s="15">
        <f t="shared" si="28"/>
        <v>0</v>
      </c>
      <c r="Y65" s="15">
        <f t="shared" si="28"/>
        <v>0</v>
      </c>
      <c r="Z65" s="15">
        <f t="shared" si="28"/>
        <v>0</v>
      </c>
      <c r="AA65" s="15">
        <f t="shared" si="28"/>
        <v>0</v>
      </c>
      <c r="AB65" s="15">
        <f t="shared" si="28"/>
        <v>0</v>
      </c>
      <c r="AC65" s="50">
        <f>SUM(Q65:AB65)</f>
        <v>0</v>
      </c>
    </row>
    <row r="66" spans="1:29" ht="12.75">
      <c r="A66" s="12" t="s">
        <v>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64"/>
    </row>
    <row r="67" spans="1:29" ht="12.75">
      <c r="A67" s="14"/>
      <c r="B67" s="37" t="s">
        <v>123</v>
      </c>
      <c r="C67" s="26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57">
        <v>0</v>
      </c>
      <c r="P67" s="50">
        <f>SUM(D67:O67)</f>
        <v>0</v>
      </c>
      <c r="Q67" s="58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57">
        <v>0</v>
      </c>
      <c r="AC67" s="50">
        <f>SUM(Q67:AB67)</f>
        <v>0</v>
      </c>
    </row>
    <row r="68" spans="1:29" ht="12.75">
      <c r="A68" s="14"/>
      <c r="B68" s="37" t="s">
        <v>122</v>
      </c>
      <c r="C68" s="26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7">
        <v>0</v>
      </c>
      <c r="P68" s="50">
        <f>SUM(D68:O68)</f>
        <v>0</v>
      </c>
      <c r="Q68" s="58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57">
        <v>0</v>
      </c>
      <c r="AC68" s="50">
        <f>SUM(Q68:AB68)</f>
        <v>0</v>
      </c>
    </row>
    <row r="69" spans="1:29" ht="12.75">
      <c r="A69" s="14"/>
      <c r="B69" s="11" t="s">
        <v>124</v>
      </c>
      <c r="C69" s="26"/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57">
        <v>0</v>
      </c>
      <c r="P69" s="50">
        <f>SUM(D69:O69)</f>
        <v>0</v>
      </c>
      <c r="Q69" s="58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57">
        <v>0</v>
      </c>
      <c r="AC69" s="50">
        <f>SUM(Q69:AB69)</f>
        <v>0</v>
      </c>
    </row>
    <row r="70" spans="1:29" ht="12.75">
      <c r="A70" s="12" t="s">
        <v>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4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64"/>
    </row>
    <row r="71" spans="1:29" ht="12.75">
      <c r="A71" s="14"/>
      <c r="B71" s="12" t="s">
        <v>9</v>
      </c>
      <c r="C71" s="27">
        <v>0</v>
      </c>
      <c r="D71" s="15">
        <f aca="true" t="shared" si="29" ref="D71:O76">$C71/12</f>
        <v>0</v>
      </c>
      <c r="E71" s="15">
        <f t="shared" si="29"/>
        <v>0</v>
      </c>
      <c r="F71" s="15">
        <f t="shared" si="29"/>
        <v>0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5">
        <f t="shared" si="29"/>
        <v>0</v>
      </c>
      <c r="M71" s="15">
        <f t="shared" si="29"/>
        <v>0</v>
      </c>
      <c r="N71" s="15">
        <f t="shared" si="29"/>
        <v>0</v>
      </c>
      <c r="O71" s="15">
        <f t="shared" si="29"/>
        <v>0</v>
      </c>
      <c r="P71" s="50">
        <f aca="true" t="shared" si="30" ref="P71:P76">SUM(D71:O71)</f>
        <v>0</v>
      </c>
      <c r="Q71" s="15">
        <f aca="true" t="shared" si="31" ref="Q71:Q76">$C71/12</f>
        <v>0</v>
      </c>
      <c r="R71" s="15">
        <f aca="true" t="shared" si="32" ref="R71:AB76">$C71/12</f>
        <v>0</v>
      </c>
      <c r="S71" s="15">
        <f t="shared" si="32"/>
        <v>0</v>
      </c>
      <c r="T71" s="15">
        <f t="shared" si="32"/>
        <v>0</v>
      </c>
      <c r="U71" s="15">
        <f t="shared" si="32"/>
        <v>0</v>
      </c>
      <c r="V71" s="15">
        <f t="shared" si="32"/>
        <v>0</v>
      </c>
      <c r="W71" s="15">
        <f t="shared" si="32"/>
        <v>0</v>
      </c>
      <c r="X71" s="15">
        <f t="shared" si="32"/>
        <v>0</v>
      </c>
      <c r="Y71" s="15">
        <f t="shared" si="32"/>
        <v>0</v>
      </c>
      <c r="Z71" s="15">
        <f t="shared" si="32"/>
        <v>0</v>
      </c>
      <c r="AA71" s="15">
        <f t="shared" si="32"/>
        <v>0</v>
      </c>
      <c r="AB71" s="15">
        <f t="shared" si="32"/>
        <v>0</v>
      </c>
      <c r="AC71" s="50">
        <f aca="true" t="shared" si="33" ref="AC71:AC76">SUM(Q71:AB71)</f>
        <v>0</v>
      </c>
    </row>
    <row r="72" spans="1:29" ht="12.75">
      <c r="A72" s="14"/>
      <c r="B72" s="12" t="s">
        <v>10</v>
      </c>
      <c r="C72" s="27">
        <v>0</v>
      </c>
      <c r="D72" s="15">
        <f t="shared" si="29"/>
        <v>0</v>
      </c>
      <c r="E72" s="15">
        <f t="shared" si="29"/>
        <v>0</v>
      </c>
      <c r="F72" s="15">
        <f t="shared" si="29"/>
        <v>0</v>
      </c>
      <c r="G72" s="15">
        <f t="shared" si="29"/>
        <v>0</v>
      </c>
      <c r="H72" s="15">
        <f t="shared" si="29"/>
        <v>0</v>
      </c>
      <c r="I72" s="15">
        <f t="shared" si="29"/>
        <v>0</v>
      </c>
      <c r="J72" s="15">
        <f t="shared" si="29"/>
        <v>0</v>
      </c>
      <c r="K72" s="15">
        <f t="shared" si="29"/>
        <v>0</v>
      </c>
      <c r="L72" s="15">
        <f t="shared" si="29"/>
        <v>0</v>
      </c>
      <c r="M72" s="15">
        <f t="shared" si="29"/>
        <v>0</v>
      </c>
      <c r="N72" s="15">
        <f t="shared" si="29"/>
        <v>0</v>
      </c>
      <c r="O72" s="15">
        <f t="shared" si="29"/>
        <v>0</v>
      </c>
      <c r="P72" s="50">
        <f t="shared" si="30"/>
        <v>0</v>
      </c>
      <c r="Q72" s="15">
        <f t="shared" si="31"/>
        <v>0</v>
      </c>
      <c r="R72" s="15">
        <f t="shared" si="32"/>
        <v>0</v>
      </c>
      <c r="S72" s="15">
        <f t="shared" si="32"/>
        <v>0</v>
      </c>
      <c r="T72" s="15">
        <f t="shared" si="32"/>
        <v>0</v>
      </c>
      <c r="U72" s="15">
        <f t="shared" si="32"/>
        <v>0</v>
      </c>
      <c r="V72" s="15">
        <f t="shared" si="32"/>
        <v>0</v>
      </c>
      <c r="W72" s="15">
        <f t="shared" si="32"/>
        <v>0</v>
      </c>
      <c r="X72" s="15">
        <f t="shared" si="32"/>
        <v>0</v>
      </c>
      <c r="Y72" s="15">
        <f t="shared" si="32"/>
        <v>0</v>
      </c>
      <c r="Z72" s="15">
        <f t="shared" si="32"/>
        <v>0</v>
      </c>
      <c r="AA72" s="15">
        <f t="shared" si="32"/>
        <v>0</v>
      </c>
      <c r="AB72" s="15">
        <f t="shared" si="32"/>
        <v>0</v>
      </c>
      <c r="AC72" s="50">
        <f t="shared" si="33"/>
        <v>0</v>
      </c>
    </row>
    <row r="73" spans="1:29" ht="12.75">
      <c r="A73" s="14"/>
      <c r="B73" s="12" t="s">
        <v>50</v>
      </c>
      <c r="C73" s="27">
        <v>0</v>
      </c>
      <c r="D73" s="15">
        <f t="shared" si="29"/>
        <v>0</v>
      </c>
      <c r="E73" s="15">
        <f t="shared" si="29"/>
        <v>0</v>
      </c>
      <c r="F73" s="15">
        <f t="shared" si="29"/>
        <v>0</v>
      </c>
      <c r="G73" s="15">
        <f t="shared" si="29"/>
        <v>0</v>
      </c>
      <c r="H73" s="15">
        <f t="shared" si="29"/>
        <v>0</v>
      </c>
      <c r="I73" s="15">
        <f t="shared" si="29"/>
        <v>0</v>
      </c>
      <c r="J73" s="15">
        <f t="shared" si="29"/>
        <v>0</v>
      </c>
      <c r="K73" s="15">
        <f t="shared" si="29"/>
        <v>0</v>
      </c>
      <c r="L73" s="15">
        <f t="shared" si="29"/>
        <v>0</v>
      </c>
      <c r="M73" s="15">
        <f t="shared" si="29"/>
        <v>0</v>
      </c>
      <c r="N73" s="15">
        <f t="shared" si="29"/>
        <v>0</v>
      </c>
      <c r="O73" s="15">
        <f t="shared" si="29"/>
        <v>0</v>
      </c>
      <c r="P73" s="50">
        <f>SUM(D73:O73)</f>
        <v>0</v>
      </c>
      <c r="Q73" s="15">
        <f t="shared" si="31"/>
        <v>0</v>
      </c>
      <c r="R73" s="15">
        <f t="shared" si="32"/>
        <v>0</v>
      </c>
      <c r="S73" s="15">
        <f t="shared" si="32"/>
        <v>0</v>
      </c>
      <c r="T73" s="15">
        <f t="shared" si="32"/>
        <v>0</v>
      </c>
      <c r="U73" s="15">
        <f t="shared" si="32"/>
        <v>0</v>
      </c>
      <c r="V73" s="15">
        <f t="shared" si="32"/>
        <v>0</v>
      </c>
      <c r="W73" s="15">
        <f t="shared" si="32"/>
        <v>0</v>
      </c>
      <c r="X73" s="15">
        <f t="shared" si="32"/>
        <v>0</v>
      </c>
      <c r="Y73" s="15">
        <f t="shared" si="32"/>
        <v>0</v>
      </c>
      <c r="Z73" s="15">
        <f t="shared" si="32"/>
        <v>0</v>
      </c>
      <c r="AA73" s="15">
        <f t="shared" si="32"/>
        <v>0</v>
      </c>
      <c r="AB73" s="15">
        <f t="shared" si="32"/>
        <v>0</v>
      </c>
      <c r="AC73" s="50">
        <f>SUM(Q73:AB73)</f>
        <v>0</v>
      </c>
    </row>
    <row r="74" spans="1:29" ht="12.75">
      <c r="A74" s="14"/>
      <c r="B74" s="12" t="s">
        <v>11</v>
      </c>
      <c r="C74" s="27">
        <v>0</v>
      </c>
      <c r="D74" s="15">
        <f t="shared" si="29"/>
        <v>0</v>
      </c>
      <c r="E74" s="15">
        <f t="shared" si="29"/>
        <v>0</v>
      </c>
      <c r="F74" s="15">
        <f t="shared" si="29"/>
        <v>0</v>
      </c>
      <c r="G74" s="15">
        <f t="shared" si="29"/>
        <v>0</v>
      </c>
      <c r="H74" s="15">
        <f t="shared" si="29"/>
        <v>0</v>
      </c>
      <c r="I74" s="15">
        <f t="shared" si="29"/>
        <v>0</v>
      </c>
      <c r="J74" s="15">
        <f t="shared" si="29"/>
        <v>0</v>
      </c>
      <c r="K74" s="15">
        <f t="shared" si="29"/>
        <v>0</v>
      </c>
      <c r="L74" s="15">
        <f t="shared" si="29"/>
        <v>0</v>
      </c>
      <c r="M74" s="15">
        <f t="shared" si="29"/>
        <v>0</v>
      </c>
      <c r="N74" s="15">
        <f t="shared" si="29"/>
        <v>0</v>
      </c>
      <c r="O74" s="15">
        <f t="shared" si="29"/>
        <v>0</v>
      </c>
      <c r="P74" s="50">
        <f t="shared" si="30"/>
        <v>0</v>
      </c>
      <c r="Q74" s="15">
        <f t="shared" si="31"/>
        <v>0</v>
      </c>
      <c r="R74" s="15">
        <f t="shared" si="32"/>
        <v>0</v>
      </c>
      <c r="S74" s="15">
        <f t="shared" si="32"/>
        <v>0</v>
      </c>
      <c r="T74" s="15">
        <f t="shared" si="32"/>
        <v>0</v>
      </c>
      <c r="U74" s="15">
        <f t="shared" si="32"/>
        <v>0</v>
      </c>
      <c r="V74" s="15">
        <f t="shared" si="32"/>
        <v>0</v>
      </c>
      <c r="W74" s="15">
        <f t="shared" si="32"/>
        <v>0</v>
      </c>
      <c r="X74" s="15">
        <f t="shared" si="32"/>
        <v>0</v>
      </c>
      <c r="Y74" s="15">
        <f t="shared" si="32"/>
        <v>0</v>
      </c>
      <c r="Z74" s="15">
        <f t="shared" si="32"/>
        <v>0</v>
      </c>
      <c r="AA74" s="15">
        <f t="shared" si="32"/>
        <v>0</v>
      </c>
      <c r="AB74" s="15">
        <f t="shared" si="32"/>
        <v>0</v>
      </c>
      <c r="AC74" s="50">
        <f t="shared" si="33"/>
        <v>0</v>
      </c>
    </row>
    <row r="75" spans="1:29" ht="12.75">
      <c r="A75" s="14"/>
      <c r="B75" s="11" t="s">
        <v>47</v>
      </c>
      <c r="C75" s="27">
        <v>0</v>
      </c>
      <c r="D75" s="15">
        <f t="shared" si="29"/>
        <v>0</v>
      </c>
      <c r="E75" s="15">
        <f t="shared" si="29"/>
        <v>0</v>
      </c>
      <c r="F75" s="15">
        <f t="shared" si="29"/>
        <v>0</v>
      </c>
      <c r="G75" s="15">
        <f t="shared" si="29"/>
        <v>0</v>
      </c>
      <c r="H75" s="15">
        <f t="shared" si="29"/>
        <v>0</v>
      </c>
      <c r="I75" s="15">
        <f t="shared" si="29"/>
        <v>0</v>
      </c>
      <c r="J75" s="15">
        <f t="shared" si="29"/>
        <v>0</v>
      </c>
      <c r="K75" s="15">
        <f t="shared" si="29"/>
        <v>0</v>
      </c>
      <c r="L75" s="15">
        <f t="shared" si="29"/>
        <v>0</v>
      </c>
      <c r="M75" s="15">
        <f t="shared" si="29"/>
        <v>0</v>
      </c>
      <c r="N75" s="15">
        <f t="shared" si="29"/>
        <v>0</v>
      </c>
      <c r="O75" s="15">
        <f t="shared" si="29"/>
        <v>0</v>
      </c>
      <c r="P75" s="50">
        <f t="shared" si="30"/>
        <v>0</v>
      </c>
      <c r="Q75" s="15">
        <f t="shared" si="31"/>
        <v>0</v>
      </c>
      <c r="R75" s="15">
        <f t="shared" si="32"/>
        <v>0</v>
      </c>
      <c r="S75" s="15">
        <f t="shared" si="32"/>
        <v>0</v>
      </c>
      <c r="T75" s="15">
        <f t="shared" si="32"/>
        <v>0</v>
      </c>
      <c r="U75" s="15">
        <f t="shared" si="32"/>
        <v>0</v>
      </c>
      <c r="V75" s="15">
        <f t="shared" si="32"/>
        <v>0</v>
      </c>
      <c r="W75" s="15">
        <f t="shared" si="32"/>
        <v>0</v>
      </c>
      <c r="X75" s="15">
        <f t="shared" si="32"/>
        <v>0</v>
      </c>
      <c r="Y75" s="15">
        <f t="shared" si="32"/>
        <v>0</v>
      </c>
      <c r="Z75" s="15">
        <f t="shared" si="32"/>
        <v>0</v>
      </c>
      <c r="AA75" s="15">
        <f t="shared" si="32"/>
        <v>0</v>
      </c>
      <c r="AB75" s="15">
        <f t="shared" si="32"/>
        <v>0</v>
      </c>
      <c r="AC75" s="50">
        <f t="shared" si="33"/>
        <v>0</v>
      </c>
    </row>
    <row r="76" spans="1:29" ht="12.75">
      <c r="A76" s="38" t="s">
        <v>132</v>
      </c>
      <c r="C76" s="36">
        <f>('Existing Loans'!F33+'Existing Loans'!F49)*12</f>
        <v>26499.999999999996</v>
      </c>
      <c r="D76" s="15">
        <f t="shared" si="29"/>
        <v>2208.333333333333</v>
      </c>
      <c r="E76" s="15">
        <f t="shared" si="29"/>
        <v>2208.333333333333</v>
      </c>
      <c r="F76" s="15">
        <f t="shared" si="29"/>
        <v>2208.333333333333</v>
      </c>
      <c r="G76" s="15">
        <f t="shared" si="29"/>
        <v>2208.333333333333</v>
      </c>
      <c r="H76" s="15">
        <f t="shared" si="29"/>
        <v>2208.333333333333</v>
      </c>
      <c r="I76" s="15">
        <f t="shared" si="29"/>
        <v>2208.333333333333</v>
      </c>
      <c r="J76" s="15">
        <f t="shared" si="29"/>
        <v>2208.333333333333</v>
      </c>
      <c r="K76" s="15">
        <f t="shared" si="29"/>
        <v>2208.333333333333</v>
      </c>
      <c r="L76" s="15">
        <f t="shared" si="29"/>
        <v>2208.333333333333</v>
      </c>
      <c r="M76" s="15">
        <f t="shared" si="29"/>
        <v>2208.333333333333</v>
      </c>
      <c r="N76" s="15">
        <f t="shared" si="29"/>
        <v>2208.333333333333</v>
      </c>
      <c r="O76" s="15">
        <f t="shared" si="29"/>
        <v>2208.333333333333</v>
      </c>
      <c r="P76" s="50">
        <f t="shared" si="30"/>
        <v>26499.99999999999</v>
      </c>
      <c r="Q76" s="15">
        <f t="shared" si="31"/>
        <v>2208.333333333333</v>
      </c>
      <c r="R76" s="15">
        <f t="shared" si="32"/>
        <v>2208.333333333333</v>
      </c>
      <c r="S76" s="15">
        <f t="shared" si="32"/>
        <v>2208.333333333333</v>
      </c>
      <c r="T76" s="15">
        <f t="shared" si="32"/>
        <v>2208.333333333333</v>
      </c>
      <c r="U76" s="15">
        <f t="shared" si="32"/>
        <v>2208.333333333333</v>
      </c>
      <c r="V76" s="15">
        <f t="shared" si="32"/>
        <v>2208.333333333333</v>
      </c>
      <c r="W76" s="15">
        <f t="shared" si="32"/>
        <v>2208.333333333333</v>
      </c>
      <c r="X76" s="15">
        <f t="shared" si="32"/>
        <v>2208.333333333333</v>
      </c>
      <c r="Y76" s="15">
        <f t="shared" si="32"/>
        <v>2208.333333333333</v>
      </c>
      <c r="Z76" s="15">
        <f t="shared" si="32"/>
        <v>2208.333333333333</v>
      </c>
      <c r="AA76" s="15">
        <f t="shared" si="32"/>
        <v>2208.333333333333</v>
      </c>
      <c r="AB76" s="15">
        <f t="shared" si="32"/>
        <v>2208.333333333333</v>
      </c>
      <c r="AC76" s="50">
        <f t="shared" si="33"/>
        <v>26499.99999999999</v>
      </c>
    </row>
    <row r="77" spans="2:29" ht="12.75">
      <c r="B77" s="12" t="s">
        <v>49</v>
      </c>
      <c r="D77" s="21">
        <f>'Existing Loans'!$E52</f>
        <v>0.0542857142857143</v>
      </c>
      <c r="E77" s="21">
        <f>'Existing Loans'!$E52</f>
        <v>0.0542857142857143</v>
      </c>
      <c r="F77" s="21">
        <f>'Existing Loans'!$E52</f>
        <v>0.0542857142857143</v>
      </c>
      <c r="G77" s="21">
        <f>'Existing Loans'!$E52</f>
        <v>0.0542857142857143</v>
      </c>
      <c r="H77" s="21">
        <f>'Existing Loans'!$E52</f>
        <v>0.0542857142857143</v>
      </c>
      <c r="I77" s="21">
        <f>'Existing Loans'!$E52</f>
        <v>0.0542857142857143</v>
      </c>
      <c r="J77" s="21">
        <f>'Existing Loans'!$E52</f>
        <v>0.0542857142857143</v>
      </c>
      <c r="K77" s="21">
        <f>'Existing Loans'!$E52</f>
        <v>0.0542857142857143</v>
      </c>
      <c r="L77" s="21">
        <f>'Existing Loans'!$E52</f>
        <v>0.0542857142857143</v>
      </c>
      <c r="M77" s="21">
        <f>'Existing Loans'!$E52</f>
        <v>0.0542857142857143</v>
      </c>
      <c r="N77" s="21">
        <f>'Existing Loans'!$E52</f>
        <v>0.0542857142857143</v>
      </c>
      <c r="O77" s="21">
        <f>'Existing Loans'!$E52</f>
        <v>0.0542857142857143</v>
      </c>
      <c r="P77" s="2"/>
      <c r="Q77" s="21">
        <f>'Existing Loans'!$E52</f>
        <v>0.0542857142857143</v>
      </c>
      <c r="R77" s="21">
        <f>'Existing Loans'!$E52</f>
        <v>0.0542857142857143</v>
      </c>
      <c r="S77" s="21">
        <f>'Existing Loans'!$E52</f>
        <v>0.0542857142857143</v>
      </c>
      <c r="T77" s="21">
        <f>'Existing Loans'!$E52</f>
        <v>0.0542857142857143</v>
      </c>
      <c r="U77" s="21">
        <f>'Existing Loans'!$E52</f>
        <v>0.0542857142857143</v>
      </c>
      <c r="V77" s="21">
        <f>'Existing Loans'!$E52</f>
        <v>0.0542857142857143</v>
      </c>
      <c r="W77" s="21">
        <f>'Existing Loans'!$E52</f>
        <v>0.0542857142857143</v>
      </c>
      <c r="X77" s="21">
        <f>'Existing Loans'!$E52</f>
        <v>0.0542857142857143</v>
      </c>
      <c r="Y77" s="21">
        <f>'Existing Loans'!$E52</f>
        <v>0.0542857142857143</v>
      </c>
      <c r="Z77" s="21">
        <f>'Existing Loans'!$E52</f>
        <v>0.0542857142857143</v>
      </c>
      <c r="AA77" s="21">
        <f>'Existing Loans'!$E52</f>
        <v>0.0542857142857143</v>
      </c>
      <c r="AB77" s="21">
        <f>'Existing Loans'!$E52</f>
        <v>0.0542857142857143</v>
      </c>
      <c r="AC77" s="61"/>
    </row>
    <row r="78" spans="1:29" ht="12.75">
      <c r="A78" s="14"/>
      <c r="B78" s="12" t="s">
        <v>58</v>
      </c>
      <c r="C78" s="15"/>
      <c r="D78" s="16">
        <f>D77*B103/12</f>
        <v>791.6666666666669</v>
      </c>
      <c r="E78" s="16">
        <f aca="true" t="shared" si="34" ref="E78:O78">E77*D103/12</f>
        <v>781.6765873015875</v>
      </c>
      <c r="F78" s="16">
        <f t="shared" si="34"/>
        <v>771.6865079365081</v>
      </c>
      <c r="G78" s="16">
        <f t="shared" si="34"/>
        <v>761.6964285714286</v>
      </c>
      <c r="H78" s="16">
        <f t="shared" si="34"/>
        <v>751.7063492063493</v>
      </c>
      <c r="I78" s="16">
        <f t="shared" si="34"/>
        <v>741.7162698412698</v>
      </c>
      <c r="J78" s="16">
        <f t="shared" si="34"/>
        <v>731.7261904761904</v>
      </c>
      <c r="K78" s="16">
        <f t="shared" si="34"/>
        <v>721.736111111111</v>
      </c>
      <c r="L78" s="16">
        <f t="shared" si="34"/>
        <v>711.7460317460315</v>
      </c>
      <c r="M78" s="16">
        <f t="shared" si="34"/>
        <v>701.7559523809522</v>
      </c>
      <c r="N78" s="16">
        <f t="shared" si="34"/>
        <v>691.7658730158728</v>
      </c>
      <c r="O78" s="16">
        <f t="shared" si="34"/>
        <v>681.7757936507934</v>
      </c>
      <c r="P78" s="50">
        <f>SUM(D78:O78)</f>
        <v>8840.654761904761</v>
      </c>
      <c r="Q78" s="16">
        <f>Q77*O103/12</f>
        <v>671.7857142857139</v>
      </c>
      <c r="R78" s="16">
        <f aca="true" t="shared" si="35" ref="R78:AB78">R77*Q103/12</f>
        <v>661.7956349206345</v>
      </c>
      <c r="S78" s="16">
        <f t="shared" si="35"/>
        <v>651.8055555555551</v>
      </c>
      <c r="T78" s="16">
        <f t="shared" si="35"/>
        <v>641.8154761904757</v>
      </c>
      <c r="U78" s="16">
        <f t="shared" si="35"/>
        <v>631.8253968253963</v>
      </c>
      <c r="V78" s="16">
        <f t="shared" si="35"/>
        <v>621.8353174603168</v>
      </c>
      <c r="W78" s="16">
        <f t="shared" si="35"/>
        <v>611.8452380952375</v>
      </c>
      <c r="X78" s="16">
        <f t="shared" si="35"/>
        <v>601.855158730158</v>
      </c>
      <c r="Y78" s="16">
        <f t="shared" si="35"/>
        <v>591.8650793650787</v>
      </c>
      <c r="Z78" s="16">
        <f t="shared" si="35"/>
        <v>581.8749999999993</v>
      </c>
      <c r="AA78" s="16">
        <f t="shared" si="35"/>
        <v>571.88492063492</v>
      </c>
      <c r="AB78" s="16">
        <f t="shared" si="35"/>
        <v>561.8948412698406</v>
      </c>
      <c r="AC78" s="50">
        <f>SUM(Q78:AB78)</f>
        <v>7402.083333333327</v>
      </c>
    </row>
    <row r="79" spans="2:29" ht="12.75">
      <c r="B79" s="40" t="s">
        <v>61</v>
      </c>
      <c r="C79" s="1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7"/>
      <c r="P79" s="50">
        <f>SUM(D79:O79)</f>
        <v>0</v>
      </c>
      <c r="Q79" s="58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57"/>
      <c r="AC79" s="50">
        <f>SUM(Q79:AB79)</f>
        <v>0</v>
      </c>
    </row>
    <row r="80" spans="2:29" ht="12.75">
      <c r="B80" s="40" t="s">
        <v>62</v>
      </c>
      <c r="C80" s="1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7"/>
      <c r="P80" s="50">
        <f>SUM(D80:O80)</f>
        <v>0</v>
      </c>
      <c r="Q80" s="58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57"/>
      <c r="AC80" s="50">
        <f>SUM(Q80:AB80)</f>
        <v>0</v>
      </c>
    </row>
    <row r="81" spans="2:29" ht="12.75">
      <c r="B81" s="40" t="s">
        <v>63</v>
      </c>
      <c r="C81" s="1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7"/>
      <c r="P81" s="50">
        <f>SUM(D81:O81)</f>
        <v>0</v>
      </c>
      <c r="Q81" s="58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57"/>
      <c r="AC81" s="50">
        <f>SUM(Q81:AB81)</f>
        <v>0</v>
      </c>
    </row>
    <row r="82" spans="1:29" ht="12.75">
      <c r="A82" s="17" t="s">
        <v>13</v>
      </c>
      <c r="C82" s="15"/>
      <c r="D82" s="16">
        <f aca="true" t="shared" si="36" ref="D82:P82">SUM(D61:D76)+SUM(D78:D81)</f>
        <v>3000</v>
      </c>
      <c r="E82" s="16">
        <f t="shared" si="36"/>
        <v>2990.0099206349205</v>
      </c>
      <c r="F82" s="16">
        <f t="shared" si="36"/>
        <v>2980.019841269841</v>
      </c>
      <c r="G82" s="16">
        <f t="shared" si="36"/>
        <v>2970.0297619047615</v>
      </c>
      <c r="H82" s="16">
        <f t="shared" si="36"/>
        <v>2960.0396825396824</v>
      </c>
      <c r="I82" s="16">
        <f t="shared" si="36"/>
        <v>2950.049603174603</v>
      </c>
      <c r="J82" s="16">
        <f t="shared" si="36"/>
        <v>2940.0595238095234</v>
      </c>
      <c r="K82" s="16">
        <f t="shared" si="36"/>
        <v>2930.069444444444</v>
      </c>
      <c r="L82" s="16">
        <f t="shared" si="36"/>
        <v>2920.0793650793644</v>
      </c>
      <c r="M82" s="16">
        <f t="shared" si="36"/>
        <v>2910.0892857142853</v>
      </c>
      <c r="N82" s="16">
        <f t="shared" si="36"/>
        <v>2900.099206349206</v>
      </c>
      <c r="O82" s="16">
        <f t="shared" si="36"/>
        <v>2890.1091269841263</v>
      </c>
      <c r="P82" s="62">
        <f t="shared" si="36"/>
        <v>35340.65476190475</v>
      </c>
      <c r="Q82" s="16">
        <f aca="true" t="shared" si="37" ref="Q82:AC82">SUM(Q61:Q76)+SUM(Q78:Q81)</f>
        <v>2880.119047619047</v>
      </c>
      <c r="R82" s="16">
        <f t="shared" si="37"/>
        <v>2870.1289682539673</v>
      </c>
      <c r="S82" s="16">
        <f t="shared" si="37"/>
        <v>2860.1388888888882</v>
      </c>
      <c r="T82" s="16">
        <f t="shared" si="37"/>
        <v>2850.1488095238087</v>
      </c>
      <c r="U82" s="16">
        <f t="shared" si="37"/>
        <v>2840.158730158729</v>
      </c>
      <c r="V82" s="16">
        <f t="shared" si="37"/>
        <v>2830.1686507936497</v>
      </c>
      <c r="W82" s="16">
        <f t="shared" si="37"/>
        <v>2820.1785714285706</v>
      </c>
      <c r="X82" s="16">
        <f t="shared" si="37"/>
        <v>2810.188492063491</v>
      </c>
      <c r="Y82" s="16">
        <f t="shared" si="37"/>
        <v>2800.1984126984116</v>
      </c>
      <c r="Z82" s="16">
        <f t="shared" si="37"/>
        <v>2790.208333333332</v>
      </c>
      <c r="AA82" s="16">
        <f t="shared" si="37"/>
        <v>2780.218253968253</v>
      </c>
      <c r="AB82" s="16">
        <f t="shared" si="37"/>
        <v>2770.2281746031736</v>
      </c>
      <c r="AC82" s="62">
        <f t="shared" si="37"/>
        <v>33902.083333333314</v>
      </c>
    </row>
    <row r="83" spans="3:29" ht="12.75">
      <c r="C83" s="15"/>
      <c r="P83" s="2"/>
      <c r="AC83" s="2"/>
    </row>
    <row r="84" spans="1:29" ht="12.75">
      <c r="A84" s="12" t="s">
        <v>14</v>
      </c>
      <c r="C84" s="15"/>
      <c r="D84" s="16">
        <f aca="true" t="shared" si="38" ref="D84:O84">D30-D82</f>
        <v>-2999</v>
      </c>
      <c r="E84" s="16">
        <f t="shared" si="38"/>
        <v>-2990.0099206349205</v>
      </c>
      <c r="F84" s="16">
        <f t="shared" si="38"/>
        <v>-2980.019841269841</v>
      </c>
      <c r="G84" s="16">
        <f t="shared" si="38"/>
        <v>-2970.0297619047615</v>
      </c>
      <c r="H84" s="16">
        <f t="shared" si="38"/>
        <v>-2960.039682539683</v>
      </c>
      <c r="I84" s="16">
        <f t="shared" si="38"/>
        <v>-2950.049603174603</v>
      </c>
      <c r="J84" s="16">
        <f t="shared" si="38"/>
        <v>-2940.0595238095225</v>
      </c>
      <c r="K84" s="16">
        <f t="shared" si="38"/>
        <v>-2930.0694444444434</v>
      </c>
      <c r="L84" s="16">
        <f t="shared" si="38"/>
        <v>-2920.0793650793644</v>
      </c>
      <c r="M84" s="16">
        <f t="shared" si="38"/>
        <v>-2910.089285714286</v>
      </c>
      <c r="N84" s="16">
        <f t="shared" si="38"/>
        <v>-2900.099206349206</v>
      </c>
      <c r="O84" s="16">
        <f t="shared" si="38"/>
        <v>-2890.109126984126</v>
      </c>
      <c r="P84" s="64"/>
      <c r="Q84" s="16">
        <f aca="true" t="shared" si="39" ref="Q84:AB84">Q30-Q82</f>
        <v>-2880.119047619047</v>
      </c>
      <c r="R84" s="16">
        <f t="shared" si="39"/>
        <v>-2870.1289682539673</v>
      </c>
      <c r="S84" s="16">
        <f t="shared" si="39"/>
        <v>-2860.1388888888882</v>
      </c>
      <c r="T84" s="16">
        <f t="shared" si="39"/>
        <v>-2850.148809523809</v>
      </c>
      <c r="U84" s="16">
        <f t="shared" si="39"/>
        <v>-2840.1587301587288</v>
      </c>
      <c r="V84" s="16">
        <f t="shared" si="39"/>
        <v>-2830.16865079365</v>
      </c>
      <c r="W84" s="16">
        <f t="shared" si="39"/>
        <v>-2820.1785714285706</v>
      </c>
      <c r="X84" s="16">
        <f t="shared" si="39"/>
        <v>-2810.188492063491</v>
      </c>
      <c r="Y84" s="16">
        <f t="shared" si="39"/>
        <v>-2800.1984126984116</v>
      </c>
      <c r="Z84" s="16">
        <f t="shared" si="39"/>
        <v>-2790.208333333332</v>
      </c>
      <c r="AA84" s="16">
        <f t="shared" si="39"/>
        <v>-2780.218253968253</v>
      </c>
      <c r="AB84" s="16">
        <f t="shared" si="39"/>
        <v>-2770.228174603173</v>
      </c>
      <c r="AC84" s="50"/>
    </row>
    <row r="85" spans="1:29" ht="12.75">
      <c r="A85" s="12" t="s">
        <v>59</v>
      </c>
      <c r="C85" s="27">
        <v>0</v>
      </c>
      <c r="D85" s="15">
        <f aca="true" t="shared" si="40" ref="D85:O85">$C85/12</f>
        <v>0</v>
      </c>
      <c r="E85" s="15">
        <f t="shared" si="40"/>
        <v>0</v>
      </c>
      <c r="F85" s="15">
        <f t="shared" si="40"/>
        <v>0</v>
      </c>
      <c r="G85" s="15">
        <f t="shared" si="40"/>
        <v>0</v>
      </c>
      <c r="H85" s="15">
        <f t="shared" si="40"/>
        <v>0</v>
      </c>
      <c r="I85" s="15">
        <f t="shared" si="40"/>
        <v>0</v>
      </c>
      <c r="J85" s="15">
        <f t="shared" si="40"/>
        <v>0</v>
      </c>
      <c r="K85" s="15">
        <f t="shared" si="40"/>
        <v>0</v>
      </c>
      <c r="L85" s="15">
        <f t="shared" si="40"/>
        <v>0</v>
      </c>
      <c r="M85" s="15">
        <f t="shared" si="40"/>
        <v>0</v>
      </c>
      <c r="N85" s="15">
        <f t="shared" si="40"/>
        <v>0</v>
      </c>
      <c r="O85" s="15">
        <f t="shared" si="40"/>
        <v>0</v>
      </c>
      <c r="P85" s="50">
        <f>SUM(D85:O85)</f>
        <v>0</v>
      </c>
      <c r="Q85" s="15">
        <f>$C85/12</f>
        <v>0</v>
      </c>
      <c r="R85" s="15">
        <f aca="true" t="shared" si="41" ref="R85:AB85">$C85/12</f>
        <v>0</v>
      </c>
      <c r="S85" s="15">
        <f t="shared" si="41"/>
        <v>0</v>
      </c>
      <c r="T85" s="15">
        <f t="shared" si="41"/>
        <v>0</v>
      </c>
      <c r="U85" s="15">
        <f t="shared" si="41"/>
        <v>0</v>
      </c>
      <c r="V85" s="15">
        <f t="shared" si="41"/>
        <v>0</v>
      </c>
      <c r="W85" s="15">
        <f t="shared" si="41"/>
        <v>0</v>
      </c>
      <c r="X85" s="15">
        <f t="shared" si="41"/>
        <v>0</v>
      </c>
      <c r="Y85" s="15">
        <f t="shared" si="41"/>
        <v>0</v>
      </c>
      <c r="Z85" s="15">
        <f t="shared" si="41"/>
        <v>0</v>
      </c>
      <c r="AA85" s="15">
        <f t="shared" si="41"/>
        <v>0</v>
      </c>
      <c r="AB85" s="15">
        <f t="shared" si="41"/>
        <v>0</v>
      </c>
      <c r="AC85" s="50">
        <f>SUM(Q85:AB85)</f>
        <v>0</v>
      </c>
    </row>
    <row r="86" spans="1:29" ht="12.75">
      <c r="A86" s="12" t="s">
        <v>60</v>
      </c>
      <c r="C86" s="15"/>
      <c r="D86" s="16">
        <f aca="true" t="shared" si="42" ref="D86:O86">D84+D85</f>
        <v>-2999</v>
      </c>
      <c r="E86" s="16">
        <f t="shared" si="42"/>
        <v>-2990.0099206349205</v>
      </c>
      <c r="F86" s="16">
        <f t="shared" si="42"/>
        <v>-2980.019841269841</v>
      </c>
      <c r="G86" s="16">
        <f t="shared" si="42"/>
        <v>-2970.0297619047615</v>
      </c>
      <c r="H86" s="16">
        <f t="shared" si="42"/>
        <v>-2960.039682539683</v>
      </c>
      <c r="I86" s="16">
        <f t="shared" si="42"/>
        <v>-2950.049603174603</v>
      </c>
      <c r="J86" s="16">
        <f t="shared" si="42"/>
        <v>-2940.0595238095225</v>
      </c>
      <c r="K86" s="16">
        <f t="shared" si="42"/>
        <v>-2930.0694444444434</v>
      </c>
      <c r="L86" s="16">
        <f t="shared" si="42"/>
        <v>-2920.0793650793644</v>
      </c>
      <c r="M86" s="16">
        <f t="shared" si="42"/>
        <v>-2910.089285714286</v>
      </c>
      <c r="N86" s="16">
        <f t="shared" si="42"/>
        <v>-2900.099206349206</v>
      </c>
      <c r="O86" s="16">
        <f t="shared" si="42"/>
        <v>-2890.109126984126</v>
      </c>
      <c r="P86" s="50"/>
      <c r="Q86" s="16">
        <f aca="true" t="shared" si="43" ref="Q86:AB86">Q84+Q85</f>
        <v>-2880.119047619047</v>
      </c>
      <c r="R86" s="16">
        <f t="shared" si="43"/>
        <v>-2870.1289682539673</v>
      </c>
      <c r="S86" s="16">
        <f t="shared" si="43"/>
        <v>-2860.1388888888882</v>
      </c>
      <c r="T86" s="16">
        <f t="shared" si="43"/>
        <v>-2850.148809523809</v>
      </c>
      <c r="U86" s="16">
        <f t="shared" si="43"/>
        <v>-2840.1587301587288</v>
      </c>
      <c r="V86" s="16">
        <f t="shared" si="43"/>
        <v>-2830.16865079365</v>
      </c>
      <c r="W86" s="16">
        <f t="shared" si="43"/>
        <v>-2820.1785714285706</v>
      </c>
      <c r="X86" s="16">
        <f t="shared" si="43"/>
        <v>-2810.188492063491</v>
      </c>
      <c r="Y86" s="16">
        <f t="shared" si="43"/>
        <v>-2800.1984126984116</v>
      </c>
      <c r="Z86" s="16">
        <f t="shared" si="43"/>
        <v>-2790.208333333332</v>
      </c>
      <c r="AA86" s="16">
        <f t="shared" si="43"/>
        <v>-2780.218253968253</v>
      </c>
      <c r="AB86" s="16">
        <f t="shared" si="43"/>
        <v>-2770.228174603173</v>
      </c>
      <c r="AC86" s="50"/>
    </row>
    <row r="87" spans="1:33" ht="12.75">
      <c r="A87" s="12" t="s">
        <v>15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50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4"/>
      <c r="AG87" s="2"/>
    </row>
    <row r="88" spans="1:29" ht="12.75">
      <c r="A88" s="14"/>
      <c r="B88" s="12" t="s">
        <v>16</v>
      </c>
      <c r="C88" s="15"/>
      <c r="D88" s="16">
        <f aca="true" t="shared" si="44" ref="D88:O88">(IF(D86&lt;0,D86*(-1),0))+IF(D86-D92-D94&lt;0,D92+D94,0)</f>
        <v>7499</v>
      </c>
      <c r="E88" s="16">
        <f t="shared" si="44"/>
        <v>7504.241865079365</v>
      </c>
      <c r="F88" s="16">
        <f t="shared" si="44"/>
        <v>7508.5055712632275</v>
      </c>
      <c r="G88" s="16">
        <f t="shared" si="44"/>
        <v>7512.787042889522</v>
      </c>
      <c r="H88" s="16">
        <f t="shared" si="44"/>
        <v>7517.086353980928</v>
      </c>
      <c r="I88" s="16">
        <f t="shared" si="44"/>
        <v>7521.403578868547</v>
      </c>
      <c r="J88" s="16">
        <f t="shared" si="44"/>
        <v>7525.738792193197</v>
      </c>
      <c r="K88" s="16">
        <f t="shared" si="44"/>
        <v>7530.0920689067</v>
      </c>
      <c r="L88" s="16">
        <f t="shared" si="44"/>
        <v>7534.463484273176</v>
      </c>
      <c r="M88" s="16">
        <f t="shared" si="44"/>
        <v>7538.853113870347</v>
      </c>
      <c r="N88" s="16">
        <f t="shared" si="44"/>
        <v>7543.261033590838</v>
      </c>
      <c r="O88" s="16">
        <f t="shared" si="44"/>
        <v>7547.687319643497</v>
      </c>
      <c r="P88" s="50">
        <f>SUM(D88:O88)</f>
        <v>90283.12022455933</v>
      </c>
      <c r="Q88" s="16">
        <f aca="true" t="shared" si="45" ref="Q88:AB88">(IF(Q86&lt;0,Q86*(-1),0))+IF(Q86-Q92-Q94&lt;0,Q92+Q94,0)</f>
        <v>7552.132048554711</v>
      </c>
      <c r="R88" s="16">
        <f t="shared" si="45"/>
        <v>7556.595297169721</v>
      </c>
      <c r="S88" s="16">
        <f t="shared" si="45"/>
        <v>7561.0771426539595</v>
      </c>
      <c r="T88" s="16">
        <f t="shared" si="45"/>
        <v>7565.577662494384</v>
      </c>
      <c r="U88" s="16">
        <f t="shared" si="45"/>
        <v>7570.096934500807</v>
      </c>
      <c r="V88" s="16">
        <f t="shared" si="45"/>
        <v>7574.63503680726</v>
      </c>
      <c r="W88" s="16">
        <f t="shared" si="45"/>
        <v>7579.192047873322</v>
      </c>
      <c r="X88" s="16">
        <f t="shared" si="45"/>
        <v>7583.768046485492</v>
      </c>
      <c r="Y88" s="16">
        <f t="shared" si="45"/>
        <v>7588.363111758546</v>
      </c>
      <c r="Z88" s="16">
        <f t="shared" si="45"/>
        <v>7592.977323136905</v>
      </c>
      <c r="AA88" s="16">
        <f t="shared" si="45"/>
        <v>7597.610760396008</v>
      </c>
      <c r="AB88" s="16">
        <f t="shared" si="45"/>
        <v>7602.263503643689</v>
      </c>
      <c r="AC88" s="50">
        <f>SUM(Q88:AB88)</f>
        <v>90924.2889154748</v>
      </c>
    </row>
    <row r="89" spans="2:29" ht="12.75">
      <c r="B89" s="12" t="s">
        <v>17</v>
      </c>
      <c r="C89" s="1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7"/>
      <c r="P89" s="51">
        <f>SUM(D89:O89)</f>
        <v>0</v>
      </c>
      <c r="Q89" s="58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57"/>
      <c r="AC89" s="50">
        <f>SUM(Q89:AB89)</f>
        <v>0</v>
      </c>
    </row>
    <row r="90" spans="1:29" ht="12.75">
      <c r="A90" s="12" t="s">
        <v>18</v>
      </c>
      <c r="C90" s="15"/>
      <c r="P90" s="2"/>
      <c r="AC90" s="2"/>
    </row>
    <row r="91" spans="1:29" ht="12.75">
      <c r="A91" s="14"/>
      <c r="B91" s="12" t="s">
        <v>19</v>
      </c>
      <c r="C91" s="15"/>
      <c r="D91" s="16">
        <f>IF(B99&gt;0,(IF(D86-D92-D94&gt;0,MIN(B99,D86-D92-D94),0)),0)</f>
        <v>0</v>
      </c>
      <c r="E91" s="16">
        <f aca="true" t="shared" si="46" ref="E91:O91">IF(D99&gt;0,(IF(E86-E92-E94&gt;0,MIN(D99,E86-E92-E94),0)),0)</f>
        <v>0</v>
      </c>
      <c r="F91" s="16">
        <f t="shared" si="46"/>
        <v>0</v>
      </c>
      <c r="G91" s="16">
        <f t="shared" si="46"/>
        <v>0</v>
      </c>
      <c r="H91" s="16">
        <f t="shared" si="46"/>
        <v>0</v>
      </c>
      <c r="I91" s="16">
        <f t="shared" si="46"/>
        <v>0</v>
      </c>
      <c r="J91" s="16">
        <f t="shared" si="46"/>
        <v>0</v>
      </c>
      <c r="K91" s="16">
        <f t="shared" si="46"/>
        <v>0</v>
      </c>
      <c r="L91" s="16">
        <f t="shared" si="46"/>
        <v>0</v>
      </c>
      <c r="M91" s="16">
        <f t="shared" si="46"/>
        <v>0</v>
      </c>
      <c r="N91" s="16">
        <f t="shared" si="46"/>
        <v>0</v>
      </c>
      <c r="O91" s="16">
        <f t="shared" si="46"/>
        <v>0</v>
      </c>
      <c r="P91" s="50">
        <f>SUM(D91:O91)</f>
        <v>0</v>
      </c>
      <c r="Q91" s="16">
        <f>IF(O99&gt;0,(IF(Q86-Q92-Q94&gt;0,MIN(O99,Q86-Q92-Q94),0)),0)</f>
        <v>0</v>
      </c>
      <c r="R91" s="16">
        <f aca="true" t="shared" si="47" ref="R91:AB91">IF(Q99&gt;0,(IF(R86-R92-R94&gt;0,MIN(Q99,R86-R92-R94),0)),0)</f>
        <v>0</v>
      </c>
      <c r="S91" s="16">
        <f t="shared" si="47"/>
        <v>0</v>
      </c>
      <c r="T91" s="16">
        <f t="shared" si="47"/>
        <v>0</v>
      </c>
      <c r="U91" s="16">
        <f t="shared" si="47"/>
        <v>0</v>
      </c>
      <c r="V91" s="16">
        <f t="shared" si="47"/>
        <v>0</v>
      </c>
      <c r="W91" s="16">
        <f t="shared" si="47"/>
        <v>0</v>
      </c>
      <c r="X91" s="16">
        <f t="shared" si="47"/>
        <v>0</v>
      </c>
      <c r="Y91" s="16">
        <f t="shared" si="47"/>
        <v>0</v>
      </c>
      <c r="Z91" s="16">
        <f t="shared" si="47"/>
        <v>0</v>
      </c>
      <c r="AA91" s="16">
        <f t="shared" si="47"/>
        <v>0</v>
      </c>
      <c r="AB91" s="16">
        <f t="shared" si="47"/>
        <v>0</v>
      </c>
      <c r="AC91" s="50">
        <f>SUM(Q91:AB91)</f>
        <v>0</v>
      </c>
    </row>
    <row r="92" spans="2:29" ht="12.75">
      <c r="B92" s="12" t="s">
        <v>20</v>
      </c>
      <c r="C92" s="36">
        <f>'Existing Loans'!F17*12</f>
        <v>49000</v>
      </c>
      <c r="D92" s="16">
        <f aca="true" t="shared" si="48" ref="D92:O92">$C92/12</f>
        <v>4083.3333333333335</v>
      </c>
      <c r="E92" s="16">
        <f t="shared" si="48"/>
        <v>4083.3333333333335</v>
      </c>
      <c r="F92" s="16">
        <f t="shared" si="48"/>
        <v>4083.3333333333335</v>
      </c>
      <c r="G92" s="16">
        <f t="shared" si="48"/>
        <v>4083.3333333333335</v>
      </c>
      <c r="H92" s="16">
        <f t="shared" si="48"/>
        <v>4083.3333333333335</v>
      </c>
      <c r="I92" s="16">
        <f t="shared" si="48"/>
        <v>4083.3333333333335</v>
      </c>
      <c r="J92" s="16">
        <f t="shared" si="48"/>
        <v>4083.3333333333335</v>
      </c>
      <c r="K92" s="16">
        <f t="shared" si="48"/>
        <v>4083.3333333333335</v>
      </c>
      <c r="L92" s="16">
        <f t="shared" si="48"/>
        <v>4083.3333333333335</v>
      </c>
      <c r="M92" s="16">
        <f t="shared" si="48"/>
        <v>4083.3333333333335</v>
      </c>
      <c r="N92" s="16">
        <f t="shared" si="48"/>
        <v>4083.3333333333335</v>
      </c>
      <c r="O92" s="16">
        <f t="shared" si="48"/>
        <v>4083.3333333333335</v>
      </c>
      <c r="P92" s="50">
        <f>SUM(D92:O92)</f>
        <v>49000.00000000001</v>
      </c>
      <c r="Q92" s="16">
        <f>$C92/12</f>
        <v>4083.3333333333335</v>
      </c>
      <c r="R92" s="16">
        <f aca="true" t="shared" si="49" ref="R92:AB92">$C92/12</f>
        <v>4083.3333333333335</v>
      </c>
      <c r="S92" s="16">
        <f t="shared" si="49"/>
        <v>4083.3333333333335</v>
      </c>
      <c r="T92" s="16">
        <f t="shared" si="49"/>
        <v>4083.3333333333335</v>
      </c>
      <c r="U92" s="16">
        <f t="shared" si="49"/>
        <v>4083.3333333333335</v>
      </c>
      <c r="V92" s="16">
        <f t="shared" si="49"/>
        <v>4083.3333333333335</v>
      </c>
      <c r="W92" s="16">
        <f t="shared" si="49"/>
        <v>4083.3333333333335</v>
      </c>
      <c r="X92" s="16">
        <f t="shared" si="49"/>
        <v>4083.3333333333335</v>
      </c>
      <c r="Y92" s="16">
        <f t="shared" si="49"/>
        <v>4083.3333333333335</v>
      </c>
      <c r="Z92" s="16">
        <f t="shared" si="49"/>
        <v>4083.3333333333335</v>
      </c>
      <c r="AA92" s="16">
        <f t="shared" si="49"/>
        <v>4083.3333333333335</v>
      </c>
      <c r="AB92" s="16">
        <f t="shared" si="49"/>
        <v>4083.3333333333335</v>
      </c>
      <c r="AC92" s="50">
        <f>SUM(Q92:AB92)</f>
        <v>49000.00000000001</v>
      </c>
    </row>
    <row r="93" spans="2:29" ht="12.75">
      <c r="B93" s="12" t="s">
        <v>12</v>
      </c>
      <c r="D93" s="21">
        <f>'Existing Loans'!$E18</f>
        <v>0.05</v>
      </c>
      <c r="E93" s="21">
        <f>'Existing Loans'!$E18</f>
        <v>0.05</v>
      </c>
      <c r="F93" s="21">
        <f>'Existing Loans'!$E18</f>
        <v>0.05</v>
      </c>
      <c r="G93" s="21">
        <f>'Existing Loans'!$E18</f>
        <v>0.05</v>
      </c>
      <c r="H93" s="21">
        <f>'Existing Loans'!$E18</f>
        <v>0.05</v>
      </c>
      <c r="I93" s="21">
        <f>'Existing Loans'!$E18</f>
        <v>0.05</v>
      </c>
      <c r="J93" s="21">
        <f>'Existing Loans'!$E18</f>
        <v>0.05</v>
      </c>
      <c r="K93" s="21">
        <f>'Existing Loans'!$E18</f>
        <v>0.05</v>
      </c>
      <c r="L93" s="21">
        <f>'Existing Loans'!$E18</f>
        <v>0.05</v>
      </c>
      <c r="M93" s="21">
        <f>'Existing Loans'!$E18</f>
        <v>0.05</v>
      </c>
      <c r="N93" s="21">
        <f>'Existing Loans'!$E18</f>
        <v>0.05</v>
      </c>
      <c r="O93" s="21">
        <f>'Existing Loans'!$E18</f>
        <v>0.05</v>
      </c>
      <c r="P93" s="61"/>
      <c r="Q93" s="21">
        <f>'Existing Loans'!$E18</f>
        <v>0.05</v>
      </c>
      <c r="R93" s="21">
        <f>'Existing Loans'!$E18</f>
        <v>0.05</v>
      </c>
      <c r="S93" s="21">
        <f>'Existing Loans'!$E18</f>
        <v>0.05</v>
      </c>
      <c r="T93" s="21">
        <f>'Existing Loans'!$E18</f>
        <v>0.05</v>
      </c>
      <c r="U93" s="21">
        <f>'Existing Loans'!$E18</f>
        <v>0.05</v>
      </c>
      <c r="V93" s="21">
        <f>'Existing Loans'!$E18</f>
        <v>0.05</v>
      </c>
      <c r="W93" s="21">
        <f>'Existing Loans'!$E18</f>
        <v>0.05</v>
      </c>
      <c r="X93" s="21">
        <f>'Existing Loans'!$E18</f>
        <v>0.05</v>
      </c>
      <c r="Y93" s="21">
        <f>'Existing Loans'!$E18</f>
        <v>0.05</v>
      </c>
      <c r="Z93" s="21">
        <f>'Existing Loans'!$E18</f>
        <v>0.05</v>
      </c>
      <c r="AA93" s="21">
        <f>'Existing Loans'!$E18</f>
        <v>0.05</v>
      </c>
      <c r="AB93" s="21">
        <f>'Existing Loans'!$E18</f>
        <v>0.05</v>
      </c>
      <c r="AC93" s="61"/>
    </row>
    <row r="94" spans="1:29" ht="12.75">
      <c r="A94" s="14"/>
      <c r="B94" s="12" t="s">
        <v>21</v>
      </c>
      <c r="C94" s="15"/>
      <c r="D94" s="16">
        <f>D93*(B101+B99)/12</f>
        <v>416.6666666666667</v>
      </c>
      <c r="E94" s="16">
        <f aca="true" t="shared" si="50" ref="E94:O94">E93*(D101+D99)/12</f>
        <v>430.89861111111117</v>
      </c>
      <c r="F94" s="16">
        <f t="shared" si="50"/>
        <v>445.152396660053</v>
      </c>
      <c r="G94" s="16">
        <f t="shared" si="50"/>
        <v>459.4239476514276</v>
      </c>
      <c r="H94" s="16">
        <f t="shared" si="50"/>
        <v>473.71333810791174</v>
      </c>
      <c r="I94" s="16">
        <f t="shared" si="50"/>
        <v>488.02064236061005</v>
      </c>
      <c r="J94" s="16">
        <f t="shared" si="50"/>
        <v>502.34593505034013</v>
      </c>
      <c r="K94" s="16">
        <f t="shared" si="50"/>
        <v>516.689291128923</v>
      </c>
      <c r="L94" s="16">
        <f t="shared" si="50"/>
        <v>531.0507858604786</v>
      </c>
      <c r="M94" s="16">
        <f t="shared" si="50"/>
        <v>545.4304948227278</v>
      </c>
      <c r="N94" s="16">
        <f t="shared" si="50"/>
        <v>559.8284939082987</v>
      </c>
      <c r="O94" s="16">
        <f t="shared" si="50"/>
        <v>574.2448593260384</v>
      </c>
      <c r="P94" s="50">
        <f>SUM(D94:O94)</f>
        <v>5943.465462654587</v>
      </c>
      <c r="Q94" s="55">
        <f>Q93*(O101+O99)/12</f>
        <v>588.6796676023307</v>
      </c>
      <c r="R94" s="16">
        <f aca="true" t="shared" si="51" ref="R94:AB94">R93*(Q101+Q99)/12</f>
        <v>603.1329955824198</v>
      </c>
      <c r="S94" s="16">
        <f t="shared" si="51"/>
        <v>617.604920431738</v>
      </c>
      <c r="T94" s="16">
        <f t="shared" si="51"/>
        <v>632.0955196372407</v>
      </c>
      <c r="U94" s="16">
        <f t="shared" si="51"/>
        <v>646.604871008745</v>
      </c>
      <c r="V94" s="16">
        <f t="shared" si="51"/>
        <v>661.1330526802761</v>
      </c>
      <c r="W94" s="16">
        <f t="shared" si="51"/>
        <v>675.6801431114176</v>
      </c>
      <c r="X94" s="16">
        <f t="shared" si="51"/>
        <v>690.2462210886674</v>
      </c>
      <c r="Y94" s="16">
        <f t="shared" si="51"/>
        <v>704.8313657268013</v>
      </c>
      <c r="Z94" s="16">
        <f t="shared" si="51"/>
        <v>719.4356564702398</v>
      </c>
      <c r="AA94" s="16">
        <f t="shared" si="51"/>
        <v>734.0591730944215</v>
      </c>
      <c r="AB94" s="16">
        <f t="shared" si="51"/>
        <v>748.7019957071824</v>
      </c>
      <c r="AC94" s="50">
        <f>SUM(Q94:AB94)</f>
        <v>8022.20558214148</v>
      </c>
    </row>
    <row r="95" spans="1:29" ht="12.75">
      <c r="A95" s="14"/>
      <c r="B95" s="12" t="s">
        <v>22</v>
      </c>
      <c r="C95" s="27">
        <v>0</v>
      </c>
      <c r="D95" s="15">
        <f aca="true" t="shared" si="52" ref="D95:O95">$C95/12</f>
        <v>0</v>
      </c>
      <c r="E95" s="15">
        <f t="shared" si="52"/>
        <v>0</v>
      </c>
      <c r="F95" s="15">
        <f t="shared" si="52"/>
        <v>0</v>
      </c>
      <c r="G95" s="15">
        <f t="shared" si="52"/>
        <v>0</v>
      </c>
      <c r="H95" s="15">
        <f t="shared" si="52"/>
        <v>0</v>
      </c>
      <c r="I95" s="15">
        <f t="shared" si="52"/>
        <v>0</v>
      </c>
      <c r="J95" s="15">
        <f t="shared" si="52"/>
        <v>0</v>
      </c>
      <c r="K95" s="15">
        <f t="shared" si="52"/>
        <v>0</v>
      </c>
      <c r="L95" s="15">
        <f t="shared" si="52"/>
        <v>0</v>
      </c>
      <c r="M95" s="15">
        <f t="shared" si="52"/>
        <v>0</v>
      </c>
      <c r="N95" s="15">
        <f t="shared" si="52"/>
        <v>0</v>
      </c>
      <c r="O95" s="15">
        <f t="shared" si="52"/>
        <v>0</v>
      </c>
      <c r="P95" s="50">
        <f>SUM(D95:O95)</f>
        <v>0</v>
      </c>
      <c r="Q95" s="15">
        <f>$C95/12</f>
        <v>0</v>
      </c>
      <c r="R95" s="15">
        <f aca="true" t="shared" si="53" ref="R95:AB95">$C95/12</f>
        <v>0</v>
      </c>
      <c r="S95" s="15">
        <f t="shared" si="53"/>
        <v>0</v>
      </c>
      <c r="T95" s="15">
        <f t="shared" si="53"/>
        <v>0</v>
      </c>
      <c r="U95" s="15">
        <f t="shared" si="53"/>
        <v>0</v>
      </c>
      <c r="V95" s="15">
        <f t="shared" si="53"/>
        <v>0</v>
      </c>
      <c r="W95" s="15">
        <f t="shared" si="53"/>
        <v>0</v>
      </c>
      <c r="X95" s="15">
        <f t="shared" si="53"/>
        <v>0</v>
      </c>
      <c r="Y95" s="15">
        <f t="shared" si="53"/>
        <v>0</v>
      </c>
      <c r="Z95" s="15">
        <f t="shared" si="53"/>
        <v>0</v>
      </c>
      <c r="AA95" s="15">
        <f t="shared" si="53"/>
        <v>0</v>
      </c>
      <c r="AB95" s="15">
        <f t="shared" si="53"/>
        <v>0</v>
      </c>
      <c r="AC95" s="50">
        <f>SUM(Q95:AB95)</f>
        <v>0</v>
      </c>
    </row>
    <row r="96" spans="1:29" ht="12.75">
      <c r="A96" s="12" t="s">
        <v>23</v>
      </c>
      <c r="C96" s="16"/>
      <c r="D96" s="22">
        <f>D86+D88+D89-D92-D91-D94-D95</f>
        <v>-1.7053025658242404E-13</v>
      </c>
      <c r="E96" s="22">
        <f aca="true" t="shared" si="54" ref="E96:O96">E86+E88+E89-E91-E92-E94-E95</f>
        <v>5.684341886080802E-14</v>
      </c>
      <c r="F96" s="22">
        <f t="shared" si="54"/>
        <v>0</v>
      </c>
      <c r="G96" s="22">
        <f t="shared" si="54"/>
        <v>-4.547473508864641E-13</v>
      </c>
      <c r="H96" s="22">
        <f t="shared" si="54"/>
        <v>-1.7053025658242404E-13</v>
      </c>
      <c r="I96" s="22">
        <f t="shared" si="54"/>
        <v>9.094947017729282E-13</v>
      </c>
      <c r="J96" s="22">
        <f t="shared" si="54"/>
        <v>2.2737367544323206E-13</v>
      </c>
      <c r="K96" s="22">
        <f t="shared" si="54"/>
        <v>-1.1368683772161603E-13</v>
      </c>
      <c r="L96" s="22">
        <f t="shared" si="54"/>
        <v>-3.410605131648481E-13</v>
      </c>
      <c r="M96" s="22">
        <f t="shared" si="54"/>
        <v>-1.1368683772161603E-13</v>
      </c>
      <c r="N96" s="22">
        <f t="shared" si="54"/>
        <v>4.547473508864641E-13</v>
      </c>
      <c r="O96" s="22">
        <f t="shared" si="54"/>
        <v>-1.1368683772161603E-13</v>
      </c>
      <c r="P96" s="60">
        <f>O96</f>
        <v>-1.1368683772161603E-13</v>
      </c>
      <c r="Q96" s="22">
        <f aca="true" t="shared" si="55" ref="Q96:AB96">Q86+Q88+Q89-Q91-Q92-Q94-Q95</f>
        <v>2.2737367544323206E-13</v>
      </c>
      <c r="R96" s="22">
        <f t="shared" si="55"/>
        <v>1.1368683772161603E-13</v>
      </c>
      <c r="S96" s="22">
        <f t="shared" si="55"/>
        <v>-6.821210263296962E-13</v>
      </c>
      <c r="T96" s="22">
        <f t="shared" si="55"/>
        <v>3.410605131648481E-13</v>
      </c>
      <c r="U96" s="22">
        <f t="shared" si="55"/>
        <v>-2.2737367544323206E-13</v>
      </c>
      <c r="V96" s="22">
        <f t="shared" si="55"/>
        <v>1.1368683772161603E-13</v>
      </c>
      <c r="W96" s="22">
        <f t="shared" si="55"/>
        <v>1.1368683772161603E-13</v>
      </c>
      <c r="X96" s="22">
        <f t="shared" si="55"/>
        <v>0</v>
      </c>
      <c r="Y96" s="22">
        <f t="shared" si="55"/>
        <v>0</v>
      </c>
      <c r="Z96" s="22">
        <f t="shared" si="55"/>
        <v>0</v>
      </c>
      <c r="AA96" s="22">
        <f t="shared" si="55"/>
        <v>5.684341886080801E-13</v>
      </c>
      <c r="AB96" s="22">
        <f t="shared" si="55"/>
        <v>-3.410605131648481E-13</v>
      </c>
      <c r="AC96" s="60">
        <f>AB96</f>
        <v>-3.410605131648481E-13</v>
      </c>
    </row>
    <row r="97" spans="1:29" ht="12.75">
      <c r="A97" s="12" t="s">
        <v>24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2.75">
      <c r="A98" s="14"/>
      <c r="B98" s="12" t="s">
        <v>25</v>
      </c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ht="12.75">
      <c r="B99" s="15"/>
      <c r="C99" s="15"/>
      <c r="D99" s="22">
        <f>B99+D88-D91</f>
        <v>7499</v>
      </c>
      <c r="E99" s="22">
        <f aca="true" t="shared" si="56" ref="E99:O99">D99+E88-E91</f>
        <v>15003.241865079366</v>
      </c>
      <c r="F99" s="22">
        <f t="shared" si="56"/>
        <v>22511.747436342594</v>
      </c>
      <c r="G99" s="22">
        <f t="shared" si="56"/>
        <v>30024.534479232116</v>
      </c>
      <c r="H99" s="22">
        <f t="shared" si="56"/>
        <v>37541.62083321304</v>
      </c>
      <c r="I99" s="22">
        <f t="shared" si="56"/>
        <v>45063.02441208159</v>
      </c>
      <c r="J99" s="22">
        <f t="shared" si="56"/>
        <v>52588.76320427479</v>
      </c>
      <c r="K99" s="22">
        <f t="shared" si="56"/>
        <v>60118.855273181485</v>
      </c>
      <c r="L99" s="22">
        <f t="shared" si="56"/>
        <v>67653.31875745466</v>
      </c>
      <c r="M99" s="22">
        <f t="shared" si="56"/>
        <v>75192.171871325</v>
      </c>
      <c r="N99" s="22">
        <f t="shared" si="56"/>
        <v>82735.43290491584</v>
      </c>
      <c r="O99" s="22">
        <f t="shared" si="56"/>
        <v>90283.12022455933</v>
      </c>
      <c r="P99" s="16"/>
      <c r="Q99" s="22">
        <f>O99+Q88-Q91</f>
        <v>97835.25227311405</v>
      </c>
      <c r="R99" s="22">
        <f aca="true" t="shared" si="57" ref="R99:AB99">Q99+R88-R91</f>
        <v>105391.84757028377</v>
      </c>
      <c r="S99" s="22">
        <f t="shared" si="57"/>
        <v>112952.92471293773</v>
      </c>
      <c r="T99" s="22">
        <f t="shared" si="57"/>
        <v>120518.50237543212</v>
      </c>
      <c r="U99" s="22">
        <f t="shared" si="57"/>
        <v>128088.59930993292</v>
      </c>
      <c r="V99" s="22">
        <f t="shared" si="57"/>
        <v>135663.23434674018</v>
      </c>
      <c r="W99" s="22">
        <f t="shared" si="57"/>
        <v>143242.4263946135</v>
      </c>
      <c r="X99" s="22">
        <f t="shared" si="57"/>
        <v>150826.19444109898</v>
      </c>
      <c r="Y99" s="22">
        <f t="shared" si="57"/>
        <v>158414.55755285753</v>
      </c>
      <c r="Z99" s="22">
        <f t="shared" si="57"/>
        <v>166007.53487599443</v>
      </c>
      <c r="AA99" s="22">
        <f t="shared" si="57"/>
        <v>173605.14563639043</v>
      </c>
      <c r="AB99" s="22">
        <f t="shared" si="57"/>
        <v>181207.4091400341</v>
      </c>
      <c r="AC99" s="16"/>
    </row>
    <row r="100" spans="1:29" ht="12.75">
      <c r="A100" s="14"/>
      <c r="B100" s="12" t="s">
        <v>26</v>
      </c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2:29" ht="12.75">
      <c r="B101" s="16">
        <f>'Existing Loans'!B17</f>
        <v>100000</v>
      </c>
      <c r="C101" s="16"/>
      <c r="D101" s="16">
        <f>B101-D92</f>
        <v>95916.66666666667</v>
      </c>
      <c r="E101" s="16">
        <f aca="true" t="shared" si="58" ref="E101:O101">D101-E92</f>
        <v>91833.33333333334</v>
      </c>
      <c r="F101" s="16">
        <f t="shared" si="58"/>
        <v>87750.00000000001</v>
      </c>
      <c r="G101" s="16">
        <f t="shared" si="58"/>
        <v>83666.66666666669</v>
      </c>
      <c r="H101" s="16">
        <f t="shared" si="58"/>
        <v>79583.33333333336</v>
      </c>
      <c r="I101" s="16">
        <f t="shared" si="58"/>
        <v>75500.00000000003</v>
      </c>
      <c r="J101" s="16">
        <f t="shared" si="58"/>
        <v>71416.6666666667</v>
      </c>
      <c r="K101" s="16">
        <f t="shared" si="58"/>
        <v>67333.33333333337</v>
      </c>
      <c r="L101" s="16">
        <f t="shared" si="58"/>
        <v>63250.00000000004</v>
      </c>
      <c r="M101" s="16">
        <f t="shared" si="58"/>
        <v>59166.6666666667</v>
      </c>
      <c r="N101" s="16">
        <f t="shared" si="58"/>
        <v>55083.333333333365</v>
      </c>
      <c r="O101" s="16">
        <f t="shared" si="58"/>
        <v>51000.00000000003</v>
      </c>
      <c r="P101" s="16"/>
      <c r="Q101" s="16">
        <f>O101-Q92</f>
        <v>46916.66666666669</v>
      </c>
      <c r="R101" s="16">
        <f aca="true" t="shared" si="59" ref="R101:AB101">Q101-R92</f>
        <v>42833.33333333336</v>
      </c>
      <c r="S101" s="16">
        <f t="shared" si="59"/>
        <v>38750.00000000002</v>
      </c>
      <c r="T101" s="16">
        <f t="shared" si="59"/>
        <v>34666.666666666686</v>
      </c>
      <c r="U101" s="16">
        <f t="shared" si="59"/>
        <v>30583.333333333354</v>
      </c>
      <c r="V101" s="16">
        <f t="shared" si="59"/>
        <v>26500.000000000022</v>
      </c>
      <c r="W101" s="16">
        <f t="shared" si="59"/>
        <v>22416.66666666669</v>
      </c>
      <c r="X101" s="16">
        <f t="shared" si="59"/>
        <v>18333.333333333358</v>
      </c>
      <c r="Y101" s="16">
        <f t="shared" si="59"/>
        <v>14250.000000000024</v>
      </c>
      <c r="Z101" s="16">
        <f t="shared" si="59"/>
        <v>10166.66666666669</v>
      </c>
      <c r="AA101" s="16">
        <f t="shared" si="59"/>
        <v>6083.333333333356</v>
      </c>
      <c r="AB101" s="16">
        <f t="shared" si="59"/>
        <v>2000.0000000000223</v>
      </c>
      <c r="AC101" s="16"/>
    </row>
    <row r="102" spans="1:29" ht="12.75">
      <c r="A102" s="14"/>
      <c r="B102" s="16" t="s">
        <v>45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2:29" ht="12.75">
      <c r="B103" s="16">
        <f>'Existing Loans'!B33+'Existing Loans'!B49</f>
        <v>175000</v>
      </c>
      <c r="C103" s="16"/>
      <c r="D103" s="33">
        <f>B103+D89-D76-D79-D80-D81</f>
        <v>172791.66666666666</v>
      </c>
      <c r="E103" s="33">
        <f aca="true" t="shared" si="60" ref="E103:O103">D103+E89-E76-E79-E80-E81</f>
        <v>170583.3333333333</v>
      </c>
      <c r="F103" s="33">
        <f t="shared" si="60"/>
        <v>168374.99999999997</v>
      </c>
      <c r="G103" s="33">
        <f t="shared" si="60"/>
        <v>166166.66666666663</v>
      </c>
      <c r="H103" s="33">
        <f t="shared" si="60"/>
        <v>163958.33333333328</v>
      </c>
      <c r="I103" s="33">
        <f t="shared" si="60"/>
        <v>161749.99999999994</v>
      </c>
      <c r="J103" s="33">
        <f t="shared" si="60"/>
        <v>159541.6666666666</v>
      </c>
      <c r="K103" s="33">
        <f t="shared" si="60"/>
        <v>157333.33333333326</v>
      </c>
      <c r="L103" s="33">
        <f t="shared" si="60"/>
        <v>155124.9999999999</v>
      </c>
      <c r="M103" s="33">
        <f t="shared" si="60"/>
        <v>152916.66666666657</v>
      </c>
      <c r="N103" s="33">
        <f t="shared" si="60"/>
        <v>150708.33333333323</v>
      </c>
      <c r="O103" s="33">
        <f t="shared" si="60"/>
        <v>148499.99999999988</v>
      </c>
      <c r="P103" s="16"/>
      <c r="Q103" s="33">
        <f>O103+Q89-Q76-Q79-Q80-Q81</f>
        <v>146291.66666666654</v>
      </c>
      <c r="R103" s="33">
        <f aca="true" t="shared" si="61" ref="R103:AB103">Q103+R89-R76-R79-R80-R81</f>
        <v>144083.3333333332</v>
      </c>
      <c r="S103" s="33">
        <f t="shared" si="61"/>
        <v>141874.99999999985</v>
      </c>
      <c r="T103" s="33">
        <f t="shared" si="61"/>
        <v>139666.6666666665</v>
      </c>
      <c r="U103" s="33">
        <f t="shared" si="61"/>
        <v>137458.33333333317</v>
      </c>
      <c r="V103" s="33">
        <f t="shared" si="61"/>
        <v>135249.99999999983</v>
      </c>
      <c r="W103" s="33">
        <f t="shared" si="61"/>
        <v>133041.66666666648</v>
      </c>
      <c r="X103" s="33">
        <f t="shared" si="61"/>
        <v>130833.33333333315</v>
      </c>
      <c r="Y103" s="33">
        <f t="shared" si="61"/>
        <v>128624.99999999983</v>
      </c>
      <c r="Z103" s="33">
        <f t="shared" si="61"/>
        <v>126416.6666666665</v>
      </c>
      <c r="AA103" s="33">
        <f t="shared" si="61"/>
        <v>124208.33333333317</v>
      </c>
      <c r="AB103" s="33">
        <f t="shared" si="61"/>
        <v>121999.99999999984</v>
      </c>
      <c r="AC103" s="16"/>
    </row>
    <row r="104" spans="1:28" ht="12.75">
      <c r="A104" s="14"/>
      <c r="B104" s="41" t="s">
        <v>131</v>
      </c>
      <c r="C104" s="41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2:29" ht="12.75">
      <c r="B105" s="16">
        <f aca="true" t="shared" si="62" ref="B105:O105">B103+B101+B99</f>
        <v>275000</v>
      </c>
      <c r="C105" s="16"/>
      <c r="D105" s="33">
        <f t="shared" si="62"/>
        <v>276207.3333333333</v>
      </c>
      <c r="E105" s="33">
        <f t="shared" si="62"/>
        <v>277419.908531746</v>
      </c>
      <c r="F105" s="33">
        <f t="shared" si="62"/>
        <v>278636.7474363426</v>
      </c>
      <c r="G105" s="33">
        <f t="shared" si="62"/>
        <v>279857.8678125654</v>
      </c>
      <c r="H105" s="33">
        <f t="shared" si="62"/>
        <v>281083.28749987966</v>
      </c>
      <c r="I105" s="33">
        <f t="shared" si="62"/>
        <v>282313.0244120816</v>
      </c>
      <c r="J105" s="33">
        <f t="shared" si="62"/>
        <v>283547.0965376081</v>
      </c>
      <c r="K105" s="33">
        <f t="shared" si="62"/>
        <v>284785.5219398481</v>
      </c>
      <c r="L105" s="33">
        <f t="shared" si="62"/>
        <v>286028.31875745463</v>
      </c>
      <c r="M105" s="33">
        <f t="shared" si="62"/>
        <v>287275.50520465826</v>
      </c>
      <c r="N105" s="33">
        <f t="shared" si="62"/>
        <v>288527.09957158245</v>
      </c>
      <c r="O105" s="33">
        <f t="shared" si="62"/>
        <v>289783.1202245592</v>
      </c>
      <c r="P105" s="16"/>
      <c r="Q105" s="33">
        <f aca="true" t="shared" si="63" ref="Q105:AB105">Q103+Q101+Q99</f>
        <v>291043.5856064473</v>
      </c>
      <c r="R105" s="33">
        <f t="shared" si="63"/>
        <v>292308.5142369503</v>
      </c>
      <c r="S105" s="33">
        <f t="shared" si="63"/>
        <v>293577.9247129376</v>
      </c>
      <c r="T105" s="33">
        <f t="shared" si="63"/>
        <v>294851.8357087653</v>
      </c>
      <c r="U105" s="33">
        <f t="shared" si="63"/>
        <v>296130.2659765994</v>
      </c>
      <c r="V105" s="33">
        <f t="shared" si="63"/>
        <v>297413.23434674006</v>
      </c>
      <c r="W105" s="33">
        <f t="shared" si="63"/>
        <v>298700.75972794666</v>
      </c>
      <c r="X105" s="33">
        <f t="shared" si="63"/>
        <v>299992.86110776546</v>
      </c>
      <c r="Y105" s="33">
        <f t="shared" si="63"/>
        <v>301289.5575528574</v>
      </c>
      <c r="Z105" s="33">
        <f t="shared" si="63"/>
        <v>302590.86820932763</v>
      </c>
      <c r="AA105" s="33">
        <f t="shared" si="63"/>
        <v>303896.81230305694</v>
      </c>
      <c r="AB105" s="33">
        <f t="shared" si="63"/>
        <v>305207.409140034</v>
      </c>
      <c r="AC105" s="16"/>
    </row>
    <row r="106" spans="1:29" ht="12.75">
      <c r="A106" s="12" t="s">
        <v>27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2.75">
      <c r="A107" s="14"/>
      <c r="B107" s="12" t="s">
        <v>28</v>
      </c>
      <c r="C107" s="12"/>
      <c r="D107" s="16">
        <f aca="true" t="shared" si="64" ref="D107:O107">D30+D85+D88+D89</f>
        <v>7500</v>
      </c>
      <c r="E107" s="16">
        <f t="shared" si="64"/>
        <v>7504.241865079365</v>
      </c>
      <c r="F107" s="16">
        <f t="shared" si="64"/>
        <v>7508.5055712632275</v>
      </c>
      <c r="G107" s="16">
        <f t="shared" si="64"/>
        <v>7512.787042889522</v>
      </c>
      <c r="H107" s="16">
        <f t="shared" si="64"/>
        <v>7517.086353980927</v>
      </c>
      <c r="I107" s="16">
        <f t="shared" si="64"/>
        <v>7521.403578868547</v>
      </c>
      <c r="J107" s="16">
        <f t="shared" si="64"/>
        <v>7525.738792193198</v>
      </c>
      <c r="K107" s="16">
        <f t="shared" si="64"/>
        <v>7530.0920689067</v>
      </c>
      <c r="L107" s="16">
        <f t="shared" si="64"/>
        <v>7534.463484273176</v>
      </c>
      <c r="M107" s="16">
        <f t="shared" si="64"/>
        <v>7538.853113870347</v>
      </c>
      <c r="N107" s="16">
        <f t="shared" si="64"/>
        <v>7543.261033590838</v>
      </c>
      <c r="O107" s="16">
        <f t="shared" si="64"/>
        <v>7547.687319643497</v>
      </c>
      <c r="P107" s="16"/>
      <c r="Q107" s="16">
        <f aca="true" t="shared" si="65" ref="Q107:AB107">Q30+Q85+Q88+Q89</f>
        <v>7552.132048554711</v>
      </c>
      <c r="R107" s="16">
        <f t="shared" si="65"/>
        <v>7556.595297169721</v>
      </c>
      <c r="S107" s="16">
        <f t="shared" si="65"/>
        <v>7561.0771426539595</v>
      </c>
      <c r="T107" s="16">
        <f t="shared" si="65"/>
        <v>7565.577662494383</v>
      </c>
      <c r="U107" s="16">
        <f t="shared" si="65"/>
        <v>7570.096934500807</v>
      </c>
      <c r="V107" s="16">
        <f t="shared" si="65"/>
        <v>7574.63503680726</v>
      </c>
      <c r="W107" s="16">
        <f t="shared" si="65"/>
        <v>7579.192047873322</v>
      </c>
      <c r="X107" s="16">
        <f t="shared" si="65"/>
        <v>7583.768046485492</v>
      </c>
      <c r="Y107" s="16">
        <f t="shared" si="65"/>
        <v>7588.363111758546</v>
      </c>
      <c r="Z107" s="16">
        <f t="shared" si="65"/>
        <v>7592.977323136905</v>
      </c>
      <c r="AA107" s="16">
        <f t="shared" si="65"/>
        <v>7597.610760396008</v>
      </c>
      <c r="AB107" s="16">
        <f t="shared" si="65"/>
        <v>7602.26350364369</v>
      </c>
      <c r="AC107" s="16"/>
    </row>
    <row r="108" spans="1:29" ht="12.75">
      <c r="A108" s="14"/>
      <c r="B108" s="12" t="s">
        <v>29</v>
      </c>
      <c r="C108" s="12"/>
      <c r="D108" s="16">
        <f>D82+D92+D91+D94+D95+D96</f>
        <v>7500.000000000001</v>
      </c>
      <c r="E108" s="16">
        <f aca="true" t="shared" si="66" ref="E108:O108">E82+E91+E92+E94+E95+E96</f>
        <v>7504.241865079365</v>
      </c>
      <c r="F108" s="16">
        <f t="shared" si="66"/>
        <v>7508.5055712632275</v>
      </c>
      <c r="G108" s="16">
        <f t="shared" si="66"/>
        <v>7512.787042889522</v>
      </c>
      <c r="H108" s="16">
        <f t="shared" si="66"/>
        <v>7517.086353980928</v>
      </c>
      <c r="I108" s="16">
        <f t="shared" si="66"/>
        <v>7521.403578868548</v>
      </c>
      <c r="J108" s="16">
        <f t="shared" si="66"/>
        <v>7525.738792193197</v>
      </c>
      <c r="K108" s="16">
        <f t="shared" si="66"/>
        <v>7530.092068906701</v>
      </c>
      <c r="L108" s="16">
        <f t="shared" si="66"/>
        <v>7534.463484273177</v>
      </c>
      <c r="M108" s="16">
        <f t="shared" si="66"/>
        <v>7538.8531138703465</v>
      </c>
      <c r="N108" s="16">
        <f t="shared" si="66"/>
        <v>7543.2610335908375</v>
      </c>
      <c r="O108" s="16">
        <f t="shared" si="66"/>
        <v>7547.687319643498</v>
      </c>
      <c r="P108" s="16"/>
      <c r="Q108" s="16">
        <f aca="true" t="shared" si="67" ref="Q108:AB108">Q82+Q91+Q92+Q94+Q95+Q96</f>
        <v>7552.13204855471</v>
      </c>
      <c r="R108" s="16">
        <f t="shared" si="67"/>
        <v>7556.59529716972</v>
      </c>
      <c r="S108" s="16">
        <f t="shared" si="67"/>
        <v>7561.077142653959</v>
      </c>
      <c r="T108" s="16">
        <f t="shared" si="67"/>
        <v>7565.577662494383</v>
      </c>
      <c r="U108" s="16">
        <f t="shared" si="67"/>
        <v>7570.096934500808</v>
      </c>
      <c r="V108" s="16">
        <f t="shared" si="67"/>
        <v>7574.635036807259</v>
      </c>
      <c r="W108" s="16">
        <f t="shared" si="67"/>
        <v>7579.192047873322</v>
      </c>
      <c r="X108" s="16">
        <f t="shared" si="67"/>
        <v>7583.768046485493</v>
      </c>
      <c r="Y108" s="16">
        <f t="shared" si="67"/>
        <v>7588.363111758546</v>
      </c>
      <c r="Z108" s="16">
        <f t="shared" si="67"/>
        <v>7592.977323136905</v>
      </c>
      <c r="AA108" s="16">
        <f t="shared" si="67"/>
        <v>7597.610760396009</v>
      </c>
      <c r="AB108" s="16">
        <f t="shared" si="67"/>
        <v>7602.26350364369</v>
      </c>
      <c r="AC108" s="16"/>
    </row>
    <row r="109" spans="1:29" ht="12.75">
      <c r="A109" s="14"/>
      <c r="B109" s="12" t="s">
        <v>30</v>
      </c>
      <c r="C109" s="12"/>
      <c r="D109" s="16">
        <f aca="true" t="shared" si="68" ref="D109:O109">D107-D108</f>
        <v>0</v>
      </c>
      <c r="E109" s="16">
        <f t="shared" si="68"/>
        <v>0</v>
      </c>
      <c r="F109" s="16">
        <f t="shared" si="68"/>
        <v>0</v>
      </c>
      <c r="G109" s="16">
        <f t="shared" si="68"/>
        <v>0</v>
      </c>
      <c r="H109" s="16">
        <f t="shared" si="68"/>
        <v>0</v>
      </c>
      <c r="I109" s="16">
        <f t="shared" si="68"/>
        <v>0</v>
      </c>
      <c r="J109" s="16">
        <f t="shared" si="68"/>
        <v>0</v>
      </c>
      <c r="K109" s="16">
        <f t="shared" si="68"/>
        <v>0</v>
      </c>
      <c r="L109" s="16">
        <f t="shared" si="68"/>
        <v>0</v>
      </c>
      <c r="M109" s="16">
        <f t="shared" si="68"/>
        <v>0</v>
      </c>
      <c r="N109" s="16">
        <f t="shared" si="68"/>
        <v>0</v>
      </c>
      <c r="O109" s="16">
        <f t="shared" si="68"/>
        <v>0</v>
      </c>
      <c r="P109" s="16"/>
      <c r="Q109" s="16">
        <f aca="true" t="shared" si="69" ref="Q109:AB109">Q107-Q108</f>
        <v>0</v>
      </c>
      <c r="R109" s="16">
        <f t="shared" si="69"/>
        <v>0</v>
      </c>
      <c r="S109" s="16">
        <f t="shared" si="69"/>
        <v>0</v>
      </c>
      <c r="T109" s="16">
        <f t="shared" si="69"/>
        <v>0</v>
      </c>
      <c r="U109" s="16">
        <f t="shared" si="69"/>
        <v>0</v>
      </c>
      <c r="V109" s="16">
        <f t="shared" si="69"/>
        <v>0</v>
      </c>
      <c r="W109" s="16">
        <f t="shared" si="69"/>
        <v>0</v>
      </c>
      <c r="X109" s="16">
        <f t="shared" si="69"/>
        <v>0</v>
      </c>
      <c r="Y109" s="16">
        <f t="shared" si="69"/>
        <v>0</v>
      </c>
      <c r="Z109" s="16">
        <f t="shared" si="69"/>
        <v>0</v>
      </c>
      <c r="AA109" s="16">
        <f t="shared" si="69"/>
        <v>0</v>
      </c>
      <c r="AB109" s="16">
        <f t="shared" si="69"/>
        <v>0</v>
      </c>
      <c r="AC109" s="16"/>
    </row>
    <row r="116" spans="5:6" ht="12.75">
      <c r="E116" s="16"/>
      <c r="F116" s="16"/>
    </row>
    <row r="117" spans="5:6" ht="12.75">
      <c r="E117" s="16"/>
      <c r="F117" s="16"/>
    </row>
    <row r="121" spans="5:6" ht="12.75">
      <c r="E121" s="16"/>
      <c r="F121" s="16"/>
    </row>
    <row r="122" spans="5:6" ht="12.75">
      <c r="E122" s="16"/>
      <c r="F122" s="16"/>
    </row>
    <row r="123" spans="5:6" ht="12.75">
      <c r="E123" s="16"/>
      <c r="F123" s="16"/>
    </row>
    <row r="124" spans="5:6" ht="12.75">
      <c r="E124" s="16"/>
      <c r="F124" s="16"/>
    </row>
    <row r="125" spans="5:6" ht="12.75">
      <c r="E125" s="16"/>
      <c r="F125" s="16"/>
    </row>
    <row r="126" spans="5:6" ht="12.75">
      <c r="E126" s="16"/>
      <c r="F126" s="16"/>
    </row>
    <row r="127" spans="5:6" ht="12.75">
      <c r="E127" s="16"/>
      <c r="F127" s="16"/>
    </row>
    <row r="128" spans="5:6" ht="12.75">
      <c r="E128" s="16"/>
      <c r="F128" s="16"/>
    </row>
    <row r="129" spans="5:6" ht="12.75">
      <c r="E129" s="16"/>
      <c r="F129" s="16"/>
    </row>
    <row r="130" spans="5:6" ht="12.75">
      <c r="E130" s="16"/>
      <c r="F130" s="16"/>
    </row>
    <row r="131" spans="5:6" ht="12.75">
      <c r="E131" s="16"/>
      <c r="F131" s="16"/>
    </row>
    <row r="132" spans="5:6" ht="12.75">
      <c r="E132" s="16"/>
      <c r="F132" s="16"/>
    </row>
    <row r="133" spans="5:6" ht="12.75">
      <c r="E133" s="16"/>
      <c r="F133" s="16"/>
    </row>
    <row r="134" spans="5:6" ht="12.75">
      <c r="E134" s="16"/>
      <c r="F134" s="16"/>
    </row>
    <row r="135" spans="5:6" ht="12.75">
      <c r="E135" s="16"/>
      <c r="F135" s="16"/>
    </row>
    <row r="136" spans="5:6" ht="12.75">
      <c r="E136" s="16"/>
      <c r="F136" s="16"/>
    </row>
    <row r="137" spans="5:6" ht="12.75">
      <c r="E137" s="16"/>
      <c r="F137" s="16"/>
    </row>
    <row r="138" spans="5:6" ht="12.75">
      <c r="E138" s="16"/>
      <c r="F138" s="16"/>
    </row>
    <row r="139" spans="5:6" ht="12.75">
      <c r="E139" s="16"/>
      <c r="F139" s="16"/>
    </row>
    <row r="140" spans="5:6" ht="12.75">
      <c r="E140" s="16"/>
      <c r="F140" s="16"/>
    </row>
    <row r="141" spans="5:6" ht="12.75">
      <c r="E141" s="16"/>
      <c r="F141" s="16"/>
    </row>
    <row r="142" spans="5:6" ht="12.75">
      <c r="E142" s="16"/>
      <c r="F142" s="16"/>
    </row>
    <row r="143" spans="5:6" ht="12.75">
      <c r="E143" s="16"/>
      <c r="F143" s="16"/>
    </row>
    <row r="144" spans="5:6" ht="12.75">
      <c r="E144" s="16"/>
      <c r="F144" s="16"/>
    </row>
    <row r="145" spans="5:6" ht="12.75">
      <c r="E145" s="16"/>
      <c r="F145" s="16"/>
    </row>
    <row r="146" spans="5:6" ht="12.75">
      <c r="E146" s="16"/>
      <c r="F146" s="16"/>
    </row>
    <row r="147" spans="5:6" ht="12.75">
      <c r="E147" s="16"/>
      <c r="F147" s="16"/>
    </row>
    <row r="148" spans="5:6" ht="12.75">
      <c r="E148" s="16"/>
      <c r="F148" s="16"/>
    </row>
    <row r="149" spans="5:6" ht="12.75">
      <c r="E149" s="16"/>
      <c r="F149" s="16"/>
    </row>
    <row r="150" spans="5:6" ht="12.75">
      <c r="E150" s="16"/>
      <c r="F150" s="16"/>
    </row>
    <row r="151" spans="5:6" ht="12.75">
      <c r="E151" s="16"/>
      <c r="F151" s="16"/>
    </row>
    <row r="152" spans="5:6" ht="12.75">
      <c r="E152" s="16"/>
      <c r="F152" s="16"/>
    </row>
    <row r="153" spans="5:6" ht="12.75">
      <c r="E153" s="16"/>
      <c r="F153" s="16"/>
    </row>
    <row r="154" spans="5:6" ht="12.75">
      <c r="E154" s="16"/>
      <c r="F154" s="16"/>
    </row>
    <row r="155" spans="5:6" ht="12.75">
      <c r="E155" s="16"/>
      <c r="F155" s="16"/>
    </row>
    <row r="156" spans="5:6" ht="12.75">
      <c r="E156" s="16"/>
      <c r="F156" s="16"/>
    </row>
    <row r="157" spans="5:6" ht="12.75">
      <c r="E157" s="16"/>
      <c r="F157" s="16"/>
    </row>
    <row r="158" spans="5:6" ht="12.75">
      <c r="E158" s="16"/>
      <c r="F158" s="16"/>
    </row>
    <row r="159" spans="5:6" ht="12.75">
      <c r="E159" s="16"/>
      <c r="F159" s="16"/>
    </row>
    <row r="160" spans="5:6" ht="12.75">
      <c r="E160" s="16"/>
      <c r="F160" s="16"/>
    </row>
    <row r="161" spans="5:6" ht="12.75">
      <c r="E161" s="16"/>
      <c r="F161" s="16"/>
    </row>
    <row r="162" spans="5:6" ht="12.75">
      <c r="E162" s="16"/>
      <c r="F162" s="16"/>
    </row>
    <row r="163" spans="5:6" ht="12.75">
      <c r="E163" s="16"/>
      <c r="F163" s="16"/>
    </row>
    <row r="164" spans="5:6" ht="12.75">
      <c r="E164" s="16"/>
      <c r="F164" s="16"/>
    </row>
    <row r="165" spans="5:6" ht="12.75">
      <c r="E165" s="16"/>
      <c r="F165" s="16"/>
    </row>
    <row r="166" spans="5:6" ht="12.75">
      <c r="E166" s="16"/>
      <c r="F166" s="16"/>
    </row>
    <row r="167" spans="5:6" ht="12.75">
      <c r="E167" s="16"/>
      <c r="F167" s="16"/>
    </row>
    <row r="168" spans="5:6" ht="12.75">
      <c r="E168" s="16"/>
      <c r="F168" s="16"/>
    </row>
    <row r="169" spans="5:6" ht="12.75">
      <c r="E169" s="16"/>
      <c r="F169" s="16"/>
    </row>
    <row r="170" spans="5:6" ht="12.75">
      <c r="E170" s="16"/>
      <c r="F170" s="16"/>
    </row>
    <row r="172" spans="5:6" ht="12.75">
      <c r="E172" s="16"/>
      <c r="F172" s="16"/>
    </row>
    <row r="173" spans="5:6" ht="12.75">
      <c r="E173" s="16"/>
      <c r="F173" s="16"/>
    </row>
    <row r="174" spans="5:6" ht="12.75">
      <c r="E174" s="16"/>
      <c r="F174" s="16"/>
    </row>
    <row r="175" spans="5:6" ht="12.75">
      <c r="E175" s="16"/>
      <c r="F175" s="16"/>
    </row>
    <row r="176" spans="5:6" ht="12.75">
      <c r="E176" s="16"/>
      <c r="F176" s="16"/>
    </row>
    <row r="177" spans="5:6" ht="12.75">
      <c r="E177" s="16"/>
      <c r="F177" s="16"/>
    </row>
    <row r="178" spans="5:6" ht="12.75">
      <c r="E178" s="16"/>
      <c r="F178" s="16"/>
    </row>
    <row r="179" spans="5:6" ht="12.75">
      <c r="E179" s="16"/>
      <c r="F179" s="16"/>
    </row>
    <row r="180" spans="5:6" ht="12.75">
      <c r="E180" s="16"/>
      <c r="F180" s="16"/>
    </row>
    <row r="181" spans="5:6" ht="12.75">
      <c r="E181" s="16"/>
      <c r="F181" s="16"/>
    </row>
    <row r="182" spans="5:6" ht="12.75">
      <c r="E182" s="16"/>
      <c r="F182" s="16"/>
    </row>
    <row r="183" spans="5:6" ht="12.75">
      <c r="E183" s="16"/>
      <c r="F183" s="16"/>
    </row>
    <row r="184" spans="5:6" ht="12.75">
      <c r="E184" s="16"/>
      <c r="F184" s="16"/>
    </row>
    <row r="185" spans="5:6" ht="12.75">
      <c r="E185" s="16"/>
      <c r="F185" s="16"/>
    </row>
  </sheetData>
  <sheetProtection sheet="1" objects="1" scenarios="1"/>
  <mergeCells count="10">
    <mergeCell ref="C2:C5"/>
    <mergeCell ref="AB1:AC1"/>
    <mergeCell ref="AB2:AC2"/>
    <mergeCell ref="E1:F1"/>
    <mergeCell ref="S1:W1"/>
    <mergeCell ref="S2:W2"/>
    <mergeCell ref="H1:L1"/>
    <mergeCell ref="H2:L2"/>
    <mergeCell ref="C1:D1"/>
    <mergeCell ref="E2:F2"/>
  </mergeCells>
  <conditionalFormatting sqref="P2 D99:O99">
    <cfRule type="cellIs" priority="7" dxfId="12" operator="greaterThan" stopIfTrue="1">
      <formula>0</formula>
    </cfRule>
  </conditionalFormatting>
  <conditionalFormatting sqref="P1">
    <cfRule type="cellIs" priority="8" dxfId="13" operator="greaterThan" stopIfTrue="1">
      <formula>0</formula>
    </cfRule>
  </conditionalFormatting>
  <conditionalFormatting sqref="Q99">
    <cfRule type="cellIs" priority="5" dxfId="12" operator="greaterThan" stopIfTrue="1">
      <formula>0</formula>
    </cfRule>
  </conditionalFormatting>
  <conditionalFormatting sqref="AB2">
    <cfRule type="cellIs" priority="1" dxfId="12" operator="greaterThan" stopIfTrue="1">
      <formula>0</formula>
    </cfRule>
  </conditionalFormatting>
  <conditionalFormatting sqref="R99:AB99">
    <cfRule type="cellIs" priority="3" dxfId="12" operator="greaterThan" stopIfTrue="1">
      <formula>0</formula>
    </cfRule>
  </conditionalFormatting>
  <conditionalFormatting sqref="AB1">
    <cfRule type="cellIs" priority="2" dxfId="13" operator="greaterThan" stopIfTrue="1">
      <formula>0</formula>
    </cfRule>
  </conditionalFormatting>
  <printOptions/>
  <pageMargins left="0.25" right="0.25" top="0.25" bottom="0.25" header="0" footer="0"/>
  <pageSetup fitToHeight="2" fitToWidth="2" orientation="landscape" scale="72" r:id="rId2"/>
  <rowBreaks count="1" manualBreakCount="1">
    <brk id="61" max="28" man="1"/>
  </rowBreaks>
  <colBreaks count="1" manualBreakCount="1">
    <brk id="16" max="10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5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13.625" defaultRowHeight="12.75"/>
  <cols>
    <col min="1" max="1" width="6.375" style="1" customWidth="1"/>
    <col min="2" max="2" width="27.625" style="1" customWidth="1"/>
    <col min="3" max="3" width="12.50390625" style="1" customWidth="1"/>
    <col min="4" max="15" width="9.625" style="1" customWidth="1"/>
    <col min="16" max="16" width="10.625" style="1" customWidth="1"/>
    <col min="17" max="29" width="9.625" style="1" customWidth="1"/>
    <col min="30" max="16384" width="13.625" style="1" customWidth="1"/>
  </cols>
  <sheetData>
    <row r="1" spans="3:29" ht="30" customHeight="1">
      <c r="C1" s="84" t="s">
        <v>140</v>
      </c>
      <c r="D1" s="84"/>
      <c r="E1" s="79" t="s">
        <v>149</v>
      </c>
      <c r="F1" s="80"/>
      <c r="H1" s="81" t="s">
        <v>187</v>
      </c>
      <c r="I1" s="83"/>
      <c r="J1" s="83"/>
      <c r="K1" s="83"/>
      <c r="L1" s="83"/>
      <c r="O1" s="56" t="s">
        <v>145</v>
      </c>
      <c r="P1" s="52">
        <f>P96</f>
        <v>2212.120295503637</v>
      </c>
      <c r="Q1" s="2"/>
      <c r="S1" s="81" t="s">
        <v>150</v>
      </c>
      <c r="T1" s="81"/>
      <c r="U1" s="81"/>
      <c r="V1" s="81"/>
      <c r="W1" s="81"/>
      <c r="X1" s="49"/>
      <c r="AA1" s="56" t="s">
        <v>146</v>
      </c>
      <c r="AB1" s="77">
        <f>AC96</f>
        <v>1.1937117960769683E-12</v>
      </c>
      <c r="AC1" s="77"/>
    </row>
    <row r="2" spans="1:29" ht="13.5" customHeight="1">
      <c r="A2" s="26"/>
      <c r="B2" s="26"/>
      <c r="C2" s="76" t="s">
        <v>152</v>
      </c>
      <c r="D2" s="40" t="s">
        <v>141</v>
      </c>
      <c r="E2" s="85" t="s">
        <v>167</v>
      </c>
      <c r="F2" s="86"/>
      <c r="H2" s="82" t="str">
        <f>'Introduction &amp; acknowledgments '!F4</f>
        <v>Version 9-23-12</v>
      </c>
      <c r="I2" s="82"/>
      <c r="J2" s="82"/>
      <c r="K2" s="82"/>
      <c r="L2" s="82"/>
      <c r="O2" s="34" t="s">
        <v>66</v>
      </c>
      <c r="P2" s="53">
        <f>O99</f>
        <v>0</v>
      </c>
      <c r="S2" s="82" t="str">
        <f>H2</f>
        <v>Version 9-23-12</v>
      </c>
      <c r="T2" s="82"/>
      <c r="U2" s="82"/>
      <c r="V2" s="82"/>
      <c r="W2" s="82"/>
      <c r="X2" s="47"/>
      <c r="AA2" s="56" t="s">
        <v>147</v>
      </c>
      <c r="AB2" s="78">
        <f>AB99</f>
        <v>41777.40318836404</v>
      </c>
      <c r="AC2" s="78"/>
    </row>
    <row r="3" spans="1:29" ht="12.75" customHeight="1">
      <c r="A3" s="48" t="s">
        <v>142</v>
      </c>
      <c r="B3" s="18"/>
      <c r="C3" s="76"/>
      <c r="D3" s="20" t="s">
        <v>133</v>
      </c>
      <c r="I3" s="54" t="s">
        <v>143</v>
      </c>
      <c r="J3" s="54"/>
      <c r="K3" s="54"/>
      <c r="L3" s="54"/>
      <c r="O3" s="89" t="s">
        <v>171</v>
      </c>
      <c r="P3" s="66" t="s">
        <v>144</v>
      </c>
      <c r="T3" s="54" t="s">
        <v>143</v>
      </c>
      <c r="U3" s="54"/>
      <c r="V3" s="54"/>
      <c r="W3" s="54"/>
      <c r="X3" s="46"/>
      <c r="AC3" s="71" t="s">
        <v>172</v>
      </c>
    </row>
    <row r="4" spans="1:36" ht="12.75">
      <c r="A4" s="75">
        <v>41183</v>
      </c>
      <c r="B4" s="45">
        <f>A4</f>
        <v>41183</v>
      </c>
      <c r="C4" s="76"/>
      <c r="D4" s="43">
        <f>B4</f>
        <v>41183</v>
      </c>
      <c r="E4" s="44">
        <f>D4+31</f>
        <v>41214</v>
      </c>
      <c r="F4" s="44">
        <f aca="true" t="shared" si="0" ref="F4:O4">E4+31</f>
        <v>41245</v>
      </c>
      <c r="G4" s="44">
        <f t="shared" si="0"/>
        <v>41276</v>
      </c>
      <c r="H4" s="44">
        <f t="shared" si="0"/>
        <v>41307</v>
      </c>
      <c r="I4" s="44">
        <f t="shared" si="0"/>
        <v>41338</v>
      </c>
      <c r="J4" s="44">
        <f t="shared" si="0"/>
        <v>41369</v>
      </c>
      <c r="K4" s="44">
        <f t="shared" si="0"/>
        <v>41400</v>
      </c>
      <c r="L4" s="44">
        <f t="shared" si="0"/>
        <v>41431</v>
      </c>
      <c r="M4" s="44">
        <f t="shared" si="0"/>
        <v>41462</v>
      </c>
      <c r="N4" s="44">
        <f t="shared" si="0"/>
        <v>41493</v>
      </c>
      <c r="O4" s="44">
        <f t="shared" si="0"/>
        <v>41524</v>
      </c>
      <c r="P4" s="70" t="s">
        <v>0</v>
      </c>
      <c r="Q4" s="44">
        <f>O4+31</f>
        <v>41555</v>
      </c>
      <c r="R4" s="44">
        <f aca="true" t="shared" si="1" ref="R4:AB4">Q4+31</f>
        <v>41586</v>
      </c>
      <c r="S4" s="44">
        <f t="shared" si="1"/>
        <v>41617</v>
      </c>
      <c r="T4" s="44">
        <f t="shared" si="1"/>
        <v>41648</v>
      </c>
      <c r="U4" s="44">
        <f t="shared" si="1"/>
        <v>41679</v>
      </c>
      <c r="V4" s="44">
        <f t="shared" si="1"/>
        <v>41710</v>
      </c>
      <c r="W4" s="44">
        <f t="shared" si="1"/>
        <v>41741</v>
      </c>
      <c r="X4" s="44">
        <f t="shared" si="1"/>
        <v>41772</v>
      </c>
      <c r="Y4" s="44">
        <f t="shared" si="1"/>
        <v>41803</v>
      </c>
      <c r="Z4" s="44">
        <f t="shared" si="1"/>
        <v>41834</v>
      </c>
      <c r="AA4" s="44">
        <f t="shared" si="1"/>
        <v>41865</v>
      </c>
      <c r="AB4" s="44">
        <f t="shared" si="1"/>
        <v>41896</v>
      </c>
      <c r="AC4" s="67" t="s">
        <v>148</v>
      </c>
      <c r="AD4" s="13"/>
      <c r="AE4" s="13"/>
      <c r="AF4" s="13"/>
      <c r="AG4" s="13"/>
      <c r="AH4" s="13"/>
      <c r="AI4" s="13"/>
      <c r="AJ4" s="13"/>
    </row>
    <row r="5" spans="2:36" ht="12.75">
      <c r="B5" s="12" t="s">
        <v>46</v>
      </c>
      <c r="C5" s="76"/>
      <c r="D5" s="30">
        <v>1000</v>
      </c>
      <c r="E5" s="16">
        <f aca="true" t="shared" si="2" ref="E5:O5">D96</f>
        <v>-1.7053025658242404E-13</v>
      </c>
      <c r="F5" s="16">
        <f t="shared" si="2"/>
        <v>59446.79563492063</v>
      </c>
      <c r="G5" s="16">
        <f t="shared" si="2"/>
        <v>115450.80357142857</v>
      </c>
      <c r="H5" s="16">
        <f t="shared" si="2"/>
        <v>94965.1488095238</v>
      </c>
      <c r="I5" s="16">
        <f t="shared" si="2"/>
        <v>67506.49801587302</v>
      </c>
      <c r="J5" s="16">
        <f t="shared" si="2"/>
        <v>27074.85119047619</v>
      </c>
      <c r="K5" s="16">
        <f t="shared" si="2"/>
        <v>9.094947017729282E-13</v>
      </c>
      <c r="L5" s="16">
        <f t="shared" si="2"/>
        <v>-1.1368683772161603E-12</v>
      </c>
      <c r="M5" s="16">
        <f t="shared" si="2"/>
        <v>2.2737367544323206E-13</v>
      </c>
      <c r="N5" s="16">
        <f t="shared" si="2"/>
        <v>1.0800249583553523E-12</v>
      </c>
      <c r="O5" s="16">
        <f t="shared" si="2"/>
        <v>-4.547473508864641E-13</v>
      </c>
      <c r="P5" s="68" t="s">
        <v>1</v>
      </c>
      <c r="Q5" s="16">
        <f>O96</f>
        <v>2212.120295503637</v>
      </c>
      <c r="R5" s="16">
        <f aca="true" t="shared" si="3" ref="R5:AB5">Q96</f>
        <v>38969.50124788458</v>
      </c>
      <c r="S5" s="16">
        <f t="shared" si="3"/>
        <v>79753.88616851952</v>
      </c>
      <c r="T5" s="16">
        <f t="shared" si="3"/>
        <v>-1.0516032489249483E-12</v>
      </c>
      <c r="U5" s="16">
        <f t="shared" si="3"/>
        <v>8.810729923425242E-13</v>
      </c>
      <c r="V5" s="16">
        <f t="shared" si="3"/>
        <v>-2.8421709430404007E-13</v>
      </c>
      <c r="W5" s="16">
        <f t="shared" si="3"/>
        <v>100000</v>
      </c>
      <c r="X5" s="16">
        <f t="shared" si="3"/>
        <v>5.172751116333529E-12</v>
      </c>
      <c r="Y5" s="16">
        <f t="shared" si="3"/>
        <v>2.3874235921539366E-12</v>
      </c>
      <c r="Z5" s="16">
        <f t="shared" si="3"/>
        <v>4.547473508864641E-13</v>
      </c>
      <c r="AA5" s="16">
        <f t="shared" si="3"/>
        <v>1.7053025658242404E-13</v>
      </c>
      <c r="AB5" s="16">
        <f t="shared" si="3"/>
        <v>-8.526512829121202E-13</v>
      </c>
      <c r="AC5" s="68" t="s">
        <v>1</v>
      </c>
      <c r="AD5" s="14"/>
      <c r="AE5" s="14"/>
      <c r="AF5" s="14"/>
      <c r="AG5" s="14"/>
      <c r="AH5" s="14"/>
      <c r="AI5" s="14"/>
      <c r="AJ5" s="14"/>
    </row>
    <row r="6" spans="1:29" ht="12.75">
      <c r="A6" s="14"/>
      <c r="B6" s="17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64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64"/>
    </row>
    <row r="7" spans="1:29" ht="12.75">
      <c r="A7" s="39" t="s">
        <v>109</v>
      </c>
      <c r="B7" s="11" t="s">
        <v>72</v>
      </c>
      <c r="C7" s="27">
        <v>0</v>
      </c>
      <c r="D7" s="15">
        <f aca="true" t="shared" si="4" ref="D7:O22">$C7/12</f>
        <v>0</v>
      </c>
      <c r="E7" s="15">
        <f t="shared" si="4"/>
        <v>0</v>
      </c>
      <c r="F7" s="15">
        <f t="shared" si="4"/>
        <v>0</v>
      </c>
      <c r="G7" s="15">
        <f t="shared" si="4"/>
        <v>0</v>
      </c>
      <c r="H7" s="15">
        <f t="shared" si="4"/>
        <v>0</v>
      </c>
      <c r="I7" s="15">
        <f t="shared" si="4"/>
        <v>0</v>
      </c>
      <c r="J7" s="15">
        <f t="shared" si="4"/>
        <v>0</v>
      </c>
      <c r="K7" s="15">
        <f t="shared" si="4"/>
        <v>0</v>
      </c>
      <c r="L7" s="15">
        <f t="shared" si="4"/>
        <v>0</v>
      </c>
      <c r="M7" s="15">
        <f t="shared" si="4"/>
        <v>0</v>
      </c>
      <c r="N7" s="15">
        <f t="shared" si="4"/>
        <v>0</v>
      </c>
      <c r="O7" s="15">
        <f t="shared" si="4"/>
        <v>0</v>
      </c>
      <c r="P7" s="50">
        <f>SUM(D7:O7)</f>
        <v>0</v>
      </c>
      <c r="Q7" s="15">
        <f aca="true" t="shared" si="5" ref="Q7:AB22">$C7/12</f>
        <v>0</v>
      </c>
      <c r="R7" s="15">
        <f t="shared" si="5"/>
        <v>0</v>
      </c>
      <c r="S7" s="15">
        <f t="shared" si="5"/>
        <v>0</v>
      </c>
      <c r="T7" s="15">
        <f t="shared" si="5"/>
        <v>0</v>
      </c>
      <c r="U7" s="15">
        <f t="shared" si="5"/>
        <v>0</v>
      </c>
      <c r="V7" s="15">
        <f t="shared" si="5"/>
        <v>0</v>
      </c>
      <c r="W7" s="15">
        <f t="shared" si="5"/>
        <v>0</v>
      </c>
      <c r="X7" s="15">
        <f t="shared" si="5"/>
        <v>0</v>
      </c>
      <c r="Y7" s="15">
        <f t="shared" si="5"/>
        <v>0</v>
      </c>
      <c r="Z7" s="15">
        <f t="shared" si="5"/>
        <v>0</v>
      </c>
      <c r="AA7" s="15">
        <f t="shared" si="5"/>
        <v>0</v>
      </c>
      <c r="AB7" s="15">
        <f t="shared" si="5"/>
        <v>0</v>
      </c>
      <c r="AC7" s="50">
        <f aca="true" t="shared" si="6" ref="AC7:AC29">SUM(Q7:AB7)</f>
        <v>0</v>
      </c>
    </row>
    <row r="8" spans="1:29" ht="12.75">
      <c r="A8" s="39" t="s">
        <v>110</v>
      </c>
      <c r="B8" s="11" t="s">
        <v>111</v>
      </c>
      <c r="C8" s="27">
        <v>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50">
        <f aca="true" t="shared" si="7" ref="P8:P29">SUM(D8:O8)</f>
        <v>0</v>
      </c>
      <c r="Q8" s="15">
        <f t="shared" si="5"/>
        <v>0</v>
      </c>
      <c r="R8" s="15">
        <f t="shared" si="5"/>
        <v>0</v>
      </c>
      <c r="S8" s="15">
        <f t="shared" si="5"/>
        <v>0</v>
      </c>
      <c r="T8" s="15">
        <f t="shared" si="5"/>
        <v>0</v>
      </c>
      <c r="U8" s="15">
        <f t="shared" si="5"/>
        <v>0</v>
      </c>
      <c r="V8" s="15">
        <f t="shared" si="5"/>
        <v>0</v>
      </c>
      <c r="W8" s="15">
        <f t="shared" si="5"/>
        <v>0</v>
      </c>
      <c r="X8" s="15">
        <f t="shared" si="5"/>
        <v>0</v>
      </c>
      <c r="Y8" s="15">
        <f t="shared" si="5"/>
        <v>0</v>
      </c>
      <c r="Z8" s="15">
        <f t="shared" si="5"/>
        <v>0</v>
      </c>
      <c r="AA8" s="15">
        <f t="shared" si="5"/>
        <v>0</v>
      </c>
      <c r="AB8" s="15">
        <f t="shared" si="5"/>
        <v>0</v>
      </c>
      <c r="AC8" s="50">
        <f t="shared" si="6"/>
        <v>0</v>
      </c>
    </row>
    <row r="9" spans="1:29" ht="12.75">
      <c r="A9" s="39" t="s">
        <v>110</v>
      </c>
      <c r="B9" s="11" t="s">
        <v>67</v>
      </c>
      <c r="C9" s="27">
        <v>0</v>
      </c>
      <c r="D9" s="15">
        <f t="shared" si="4"/>
        <v>0</v>
      </c>
      <c r="E9" s="15">
        <f t="shared" si="4"/>
        <v>0</v>
      </c>
      <c r="F9" s="15">
        <f t="shared" si="4"/>
        <v>0</v>
      </c>
      <c r="G9" s="15">
        <f t="shared" si="4"/>
        <v>0</v>
      </c>
      <c r="H9" s="15">
        <f t="shared" si="4"/>
        <v>0</v>
      </c>
      <c r="I9" s="15">
        <f t="shared" si="4"/>
        <v>0</v>
      </c>
      <c r="J9" s="15">
        <f t="shared" si="4"/>
        <v>0</v>
      </c>
      <c r="K9" s="15">
        <f t="shared" si="4"/>
        <v>0</v>
      </c>
      <c r="L9" s="15">
        <f t="shared" si="4"/>
        <v>0</v>
      </c>
      <c r="M9" s="15">
        <f t="shared" si="4"/>
        <v>0</v>
      </c>
      <c r="N9" s="15">
        <f t="shared" si="4"/>
        <v>0</v>
      </c>
      <c r="O9" s="15">
        <f t="shared" si="4"/>
        <v>0</v>
      </c>
      <c r="P9" s="50">
        <f t="shared" si="7"/>
        <v>0</v>
      </c>
      <c r="Q9" s="15">
        <f t="shared" si="5"/>
        <v>0</v>
      </c>
      <c r="R9" s="15">
        <f t="shared" si="5"/>
        <v>0</v>
      </c>
      <c r="S9" s="15">
        <f t="shared" si="5"/>
        <v>0</v>
      </c>
      <c r="T9" s="15">
        <f t="shared" si="5"/>
        <v>0</v>
      </c>
      <c r="U9" s="15">
        <f t="shared" si="5"/>
        <v>0</v>
      </c>
      <c r="V9" s="15">
        <f t="shared" si="5"/>
        <v>0</v>
      </c>
      <c r="W9" s="15">
        <f t="shared" si="5"/>
        <v>0</v>
      </c>
      <c r="X9" s="15">
        <f t="shared" si="5"/>
        <v>0</v>
      </c>
      <c r="Y9" s="15">
        <f t="shared" si="5"/>
        <v>0</v>
      </c>
      <c r="Z9" s="15">
        <f t="shared" si="5"/>
        <v>0</v>
      </c>
      <c r="AA9" s="15">
        <f t="shared" si="5"/>
        <v>0</v>
      </c>
      <c r="AB9" s="15">
        <f t="shared" si="5"/>
        <v>0</v>
      </c>
      <c r="AC9" s="50">
        <f t="shared" si="6"/>
        <v>0</v>
      </c>
    </row>
    <row r="10" spans="1:29" ht="12.75">
      <c r="A10" s="39" t="s">
        <v>110</v>
      </c>
      <c r="B10" s="11" t="s">
        <v>100</v>
      </c>
      <c r="C10" s="27">
        <v>0</v>
      </c>
      <c r="D10" s="15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4"/>
        <v>0</v>
      </c>
      <c r="L10" s="15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50">
        <f t="shared" si="7"/>
        <v>0</v>
      </c>
      <c r="Q10" s="15">
        <v>60000</v>
      </c>
      <c r="R10" s="15">
        <v>60000</v>
      </c>
      <c r="S10" s="15"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  <c r="Z10" s="15">
        <f t="shared" si="5"/>
        <v>0</v>
      </c>
      <c r="AA10" s="15">
        <f t="shared" si="5"/>
        <v>0</v>
      </c>
      <c r="AB10" s="15">
        <f t="shared" si="5"/>
        <v>0</v>
      </c>
      <c r="AC10" s="50">
        <f t="shared" si="6"/>
        <v>120000</v>
      </c>
    </row>
    <row r="11" spans="1:29" ht="12.75">
      <c r="A11" s="39" t="s">
        <v>110</v>
      </c>
      <c r="B11" s="11" t="s">
        <v>101</v>
      </c>
      <c r="C11" s="27"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v>75000</v>
      </c>
      <c r="O11" s="15">
        <v>35000</v>
      </c>
      <c r="P11" s="50">
        <f t="shared" si="7"/>
        <v>110000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v>15000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0</v>
      </c>
      <c r="Z11" s="15">
        <f t="shared" si="5"/>
        <v>0</v>
      </c>
      <c r="AA11" s="15">
        <v>75000</v>
      </c>
      <c r="AB11" s="15">
        <v>35000</v>
      </c>
      <c r="AC11" s="50">
        <f t="shared" si="6"/>
        <v>125000</v>
      </c>
    </row>
    <row r="12" spans="1:29" ht="12.75">
      <c r="A12" s="39" t="s">
        <v>110</v>
      </c>
      <c r="B12" s="11" t="s">
        <v>102</v>
      </c>
      <c r="C12" s="27">
        <v>0</v>
      </c>
      <c r="D12" s="15">
        <f t="shared" si="4"/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v>10000</v>
      </c>
      <c r="P12" s="50">
        <f t="shared" si="7"/>
        <v>10000</v>
      </c>
      <c r="Q12" s="15">
        <f t="shared" si="5"/>
        <v>0</v>
      </c>
      <c r="R12" s="15">
        <f t="shared" si="5"/>
        <v>0</v>
      </c>
      <c r="S12" s="15">
        <f t="shared" si="5"/>
        <v>0</v>
      </c>
      <c r="T12" s="15">
        <f t="shared" si="5"/>
        <v>0</v>
      </c>
      <c r="U12" s="15">
        <f t="shared" si="5"/>
        <v>0</v>
      </c>
      <c r="V12" s="15">
        <f t="shared" si="5"/>
        <v>0</v>
      </c>
      <c r="W12" s="15">
        <f t="shared" si="5"/>
        <v>0</v>
      </c>
      <c r="X12" s="15">
        <f t="shared" si="5"/>
        <v>0</v>
      </c>
      <c r="Y12" s="15">
        <f t="shared" si="5"/>
        <v>0</v>
      </c>
      <c r="Z12" s="15">
        <f t="shared" si="5"/>
        <v>0</v>
      </c>
      <c r="AA12" s="15">
        <f t="shared" si="5"/>
        <v>0</v>
      </c>
      <c r="AB12" s="15">
        <v>10000</v>
      </c>
      <c r="AC12" s="50">
        <f t="shared" si="6"/>
        <v>10000</v>
      </c>
    </row>
    <row r="13" spans="1:29" ht="12.75">
      <c r="A13" s="39" t="s">
        <v>110</v>
      </c>
      <c r="B13" s="11" t="s">
        <v>103</v>
      </c>
      <c r="C13" s="27">
        <v>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 t="shared" si="4"/>
        <v>0</v>
      </c>
      <c r="L13" s="15">
        <f t="shared" si="4"/>
        <v>0</v>
      </c>
      <c r="M13" s="15">
        <f t="shared" si="4"/>
        <v>0</v>
      </c>
      <c r="N13" s="15">
        <f t="shared" si="4"/>
        <v>0</v>
      </c>
      <c r="O13" s="15">
        <f t="shared" si="4"/>
        <v>0</v>
      </c>
      <c r="P13" s="50">
        <f t="shared" si="7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5">
        <f t="shared" si="5"/>
        <v>0</v>
      </c>
      <c r="X13" s="15">
        <f t="shared" si="5"/>
        <v>0</v>
      </c>
      <c r="Y13" s="15">
        <f t="shared" si="5"/>
        <v>0</v>
      </c>
      <c r="Z13" s="15">
        <f t="shared" si="5"/>
        <v>0</v>
      </c>
      <c r="AA13" s="15">
        <f t="shared" si="5"/>
        <v>0</v>
      </c>
      <c r="AB13" s="15">
        <f t="shared" si="5"/>
        <v>0</v>
      </c>
      <c r="AC13" s="50">
        <f t="shared" si="6"/>
        <v>0</v>
      </c>
    </row>
    <row r="14" spans="1:29" ht="12.75">
      <c r="A14" s="39" t="s">
        <v>110</v>
      </c>
      <c r="B14" s="11" t="s">
        <v>104</v>
      </c>
      <c r="C14" s="27"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0</v>
      </c>
      <c r="O14" s="15">
        <f t="shared" si="4"/>
        <v>0</v>
      </c>
      <c r="P14" s="50">
        <f t="shared" si="7"/>
        <v>0</v>
      </c>
      <c r="Q14" s="15">
        <f t="shared" si="5"/>
        <v>0</v>
      </c>
      <c r="R14" s="15">
        <f t="shared" si="5"/>
        <v>0</v>
      </c>
      <c r="S14" s="15">
        <f t="shared" si="5"/>
        <v>0</v>
      </c>
      <c r="T14" s="15">
        <f t="shared" si="5"/>
        <v>0</v>
      </c>
      <c r="U14" s="15">
        <f t="shared" si="5"/>
        <v>0</v>
      </c>
      <c r="V14" s="15">
        <f t="shared" si="5"/>
        <v>0</v>
      </c>
      <c r="W14" s="15">
        <f t="shared" si="5"/>
        <v>0</v>
      </c>
      <c r="X14" s="15">
        <f t="shared" si="5"/>
        <v>0</v>
      </c>
      <c r="Y14" s="15">
        <f t="shared" si="5"/>
        <v>0</v>
      </c>
      <c r="Z14" s="15">
        <f t="shared" si="5"/>
        <v>0</v>
      </c>
      <c r="AA14" s="15">
        <f t="shared" si="5"/>
        <v>0</v>
      </c>
      <c r="AB14" s="15">
        <f t="shared" si="5"/>
        <v>0</v>
      </c>
      <c r="AC14" s="50">
        <f t="shared" si="6"/>
        <v>0</v>
      </c>
    </row>
    <row r="15" spans="1:29" ht="12.75">
      <c r="A15" s="39" t="s">
        <v>110</v>
      </c>
      <c r="B15" s="11" t="s">
        <v>105</v>
      </c>
      <c r="C15" s="27">
        <v>0</v>
      </c>
      <c r="D15" s="15">
        <f t="shared" si="4"/>
        <v>0</v>
      </c>
      <c r="E15" s="15">
        <f t="shared" si="4"/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  <c r="O15" s="15">
        <f t="shared" si="4"/>
        <v>0</v>
      </c>
      <c r="P15" s="50">
        <f t="shared" si="7"/>
        <v>0</v>
      </c>
      <c r="Q15" s="15">
        <f t="shared" si="5"/>
        <v>0</v>
      </c>
      <c r="R15" s="15">
        <f t="shared" si="5"/>
        <v>0</v>
      </c>
      <c r="S15" s="15">
        <f t="shared" si="5"/>
        <v>0</v>
      </c>
      <c r="T15" s="15">
        <f t="shared" si="5"/>
        <v>0</v>
      </c>
      <c r="U15" s="15">
        <f t="shared" si="5"/>
        <v>0</v>
      </c>
      <c r="V15" s="15">
        <f t="shared" si="5"/>
        <v>0</v>
      </c>
      <c r="W15" s="15">
        <f t="shared" si="5"/>
        <v>0</v>
      </c>
      <c r="X15" s="15">
        <f t="shared" si="5"/>
        <v>0</v>
      </c>
      <c r="Y15" s="15">
        <f t="shared" si="5"/>
        <v>0</v>
      </c>
      <c r="Z15" s="15">
        <f t="shared" si="5"/>
        <v>0</v>
      </c>
      <c r="AA15" s="15">
        <f t="shared" si="5"/>
        <v>0</v>
      </c>
      <c r="AB15" s="15">
        <f t="shared" si="5"/>
        <v>0</v>
      </c>
      <c r="AC15" s="50">
        <f t="shared" si="6"/>
        <v>0</v>
      </c>
    </row>
    <row r="16" spans="1:29" ht="12.75">
      <c r="A16" s="39" t="s">
        <v>110</v>
      </c>
      <c r="B16" s="11" t="s">
        <v>125</v>
      </c>
      <c r="C16" s="27">
        <v>0</v>
      </c>
      <c r="D16" s="15">
        <f t="shared" si="4"/>
        <v>0</v>
      </c>
      <c r="E16" s="15">
        <f t="shared" si="4"/>
        <v>0</v>
      </c>
      <c r="F16" s="15">
        <f t="shared" si="4"/>
        <v>0</v>
      </c>
      <c r="G16" s="15">
        <f t="shared" si="4"/>
        <v>0</v>
      </c>
      <c r="H16" s="15">
        <f t="shared" si="4"/>
        <v>0</v>
      </c>
      <c r="I16" s="15">
        <f t="shared" si="4"/>
        <v>0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50">
        <f t="shared" si="7"/>
        <v>0</v>
      </c>
      <c r="Q16" s="15">
        <f t="shared" si="5"/>
        <v>0</v>
      </c>
      <c r="R16" s="15">
        <f t="shared" si="5"/>
        <v>0</v>
      </c>
      <c r="S16" s="15">
        <f t="shared" si="5"/>
        <v>0</v>
      </c>
      <c r="T16" s="15">
        <f t="shared" si="5"/>
        <v>0</v>
      </c>
      <c r="U16" s="15">
        <f t="shared" si="5"/>
        <v>0</v>
      </c>
      <c r="V16" s="15">
        <f t="shared" si="5"/>
        <v>0</v>
      </c>
      <c r="W16" s="15">
        <f t="shared" si="5"/>
        <v>0</v>
      </c>
      <c r="X16" s="15">
        <f t="shared" si="5"/>
        <v>0</v>
      </c>
      <c r="Y16" s="15">
        <f t="shared" si="5"/>
        <v>0</v>
      </c>
      <c r="Z16" s="15">
        <f t="shared" si="5"/>
        <v>0</v>
      </c>
      <c r="AA16" s="15">
        <f t="shared" si="5"/>
        <v>0</v>
      </c>
      <c r="AB16" s="15">
        <f t="shared" si="5"/>
        <v>0</v>
      </c>
      <c r="AC16" s="50">
        <f t="shared" si="6"/>
        <v>0</v>
      </c>
    </row>
    <row r="17" spans="1:29" ht="12.75">
      <c r="A17" s="39" t="s">
        <v>106</v>
      </c>
      <c r="B17" s="11" t="s">
        <v>68</v>
      </c>
      <c r="C17" s="27">
        <v>0</v>
      </c>
      <c r="D17" s="15">
        <f t="shared" si="4"/>
        <v>0</v>
      </c>
      <c r="E17" s="15">
        <f t="shared" si="4"/>
        <v>0</v>
      </c>
      <c r="F17" s="15">
        <v>1200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50">
        <f t="shared" si="7"/>
        <v>1200</v>
      </c>
      <c r="Q17" s="15">
        <f t="shared" si="5"/>
        <v>0</v>
      </c>
      <c r="R17" s="15">
        <f t="shared" si="5"/>
        <v>0</v>
      </c>
      <c r="S17" s="15">
        <f t="shared" si="5"/>
        <v>0</v>
      </c>
      <c r="T17" s="15">
        <f t="shared" si="5"/>
        <v>0</v>
      </c>
      <c r="U17" s="15">
        <f t="shared" si="5"/>
        <v>0</v>
      </c>
      <c r="V17" s="15">
        <f t="shared" si="5"/>
        <v>0</v>
      </c>
      <c r="W17" s="15">
        <v>2000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50">
        <f t="shared" si="6"/>
        <v>2000</v>
      </c>
    </row>
    <row r="18" spans="1:29" ht="12.75">
      <c r="A18" s="39" t="s">
        <v>107</v>
      </c>
      <c r="B18" s="11" t="s">
        <v>69</v>
      </c>
      <c r="C18" s="27"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50">
        <f t="shared" si="7"/>
        <v>0</v>
      </c>
      <c r="Q18" s="15">
        <f t="shared" si="5"/>
        <v>0</v>
      </c>
      <c r="R18" s="15">
        <f t="shared" si="5"/>
        <v>0</v>
      </c>
      <c r="S18" s="15">
        <f t="shared" si="5"/>
        <v>0</v>
      </c>
      <c r="T18" s="15">
        <f t="shared" si="5"/>
        <v>0</v>
      </c>
      <c r="U18" s="15">
        <f t="shared" si="5"/>
        <v>0</v>
      </c>
      <c r="V18" s="15">
        <f t="shared" si="5"/>
        <v>0</v>
      </c>
      <c r="W18" s="15">
        <f t="shared" si="5"/>
        <v>0</v>
      </c>
      <c r="X18" s="15">
        <f t="shared" si="5"/>
        <v>0</v>
      </c>
      <c r="Y18" s="15">
        <f t="shared" si="5"/>
        <v>0</v>
      </c>
      <c r="Z18" s="15">
        <f t="shared" si="5"/>
        <v>0</v>
      </c>
      <c r="AA18" s="15">
        <f t="shared" si="5"/>
        <v>0</v>
      </c>
      <c r="AB18" s="15">
        <f t="shared" si="5"/>
        <v>0</v>
      </c>
      <c r="AC18" s="50">
        <f t="shared" si="6"/>
        <v>0</v>
      </c>
    </row>
    <row r="19" spans="1:29" ht="12.75">
      <c r="A19" s="39" t="s">
        <v>108</v>
      </c>
      <c r="B19" s="11" t="s">
        <v>120</v>
      </c>
      <c r="C19" s="27">
        <v>0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50">
        <f t="shared" si="7"/>
        <v>0</v>
      </c>
      <c r="Q19" s="15">
        <f t="shared" si="5"/>
        <v>0</v>
      </c>
      <c r="R19" s="15">
        <f t="shared" si="5"/>
        <v>0</v>
      </c>
      <c r="S19" s="15">
        <f t="shared" si="5"/>
        <v>0</v>
      </c>
      <c r="T19" s="15">
        <f t="shared" si="5"/>
        <v>0</v>
      </c>
      <c r="U19" s="15">
        <f t="shared" si="5"/>
        <v>0</v>
      </c>
      <c r="V19" s="15">
        <f t="shared" si="5"/>
        <v>0</v>
      </c>
      <c r="W19" s="15">
        <f t="shared" si="5"/>
        <v>0</v>
      </c>
      <c r="X19" s="15">
        <f t="shared" si="5"/>
        <v>0</v>
      </c>
      <c r="Y19" s="15">
        <f t="shared" si="5"/>
        <v>0</v>
      </c>
      <c r="Z19" s="15">
        <f t="shared" si="5"/>
        <v>0</v>
      </c>
      <c r="AA19" s="15">
        <f t="shared" si="5"/>
        <v>0</v>
      </c>
      <c r="AB19" s="15">
        <f t="shared" si="5"/>
        <v>0</v>
      </c>
      <c r="AC19" s="50">
        <f t="shared" si="6"/>
        <v>0</v>
      </c>
    </row>
    <row r="20" spans="1:29" ht="12.75">
      <c r="A20" s="39" t="s">
        <v>116</v>
      </c>
      <c r="B20" s="11" t="s">
        <v>117</v>
      </c>
      <c r="C20" s="27">
        <v>0</v>
      </c>
      <c r="D20" s="15">
        <f t="shared" si="4"/>
        <v>0</v>
      </c>
      <c r="E20" s="15">
        <v>100000</v>
      </c>
      <c r="F20" s="15">
        <f t="shared" si="4"/>
        <v>0</v>
      </c>
      <c r="G20" s="15">
        <f t="shared" si="4"/>
        <v>0</v>
      </c>
      <c r="H20" s="15">
        <f t="shared" si="4"/>
        <v>0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L20" s="15">
        <f t="shared" si="4"/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50">
        <f t="shared" si="7"/>
        <v>100000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50">
        <f t="shared" si="6"/>
        <v>0</v>
      </c>
    </row>
    <row r="21" spans="1:29" ht="12.75">
      <c r="A21" s="39" t="s">
        <v>118</v>
      </c>
      <c r="B21" s="11" t="s">
        <v>70</v>
      </c>
      <c r="C21" s="27">
        <v>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50">
        <f t="shared" si="7"/>
        <v>0</v>
      </c>
      <c r="Q21" s="15">
        <f t="shared" si="5"/>
        <v>0</v>
      </c>
      <c r="R21" s="15">
        <f t="shared" si="5"/>
        <v>0</v>
      </c>
      <c r="S21" s="15">
        <f t="shared" si="5"/>
        <v>0</v>
      </c>
      <c r="T21" s="15">
        <f t="shared" si="5"/>
        <v>0</v>
      </c>
      <c r="U21" s="15">
        <f t="shared" si="5"/>
        <v>0</v>
      </c>
      <c r="V21" s="15">
        <f t="shared" si="5"/>
        <v>0</v>
      </c>
      <c r="W21" s="15">
        <f t="shared" si="5"/>
        <v>0</v>
      </c>
      <c r="X21" s="15">
        <f t="shared" si="5"/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50">
        <f t="shared" si="6"/>
        <v>0</v>
      </c>
    </row>
    <row r="22" spans="1:29" ht="12.75">
      <c r="A22" s="39" t="s">
        <v>119</v>
      </c>
      <c r="B22" s="11" t="s">
        <v>71</v>
      </c>
      <c r="C22" s="27">
        <v>0</v>
      </c>
      <c r="D22" s="15">
        <f t="shared" si="4"/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50">
        <f t="shared" si="7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T22" s="15">
        <f t="shared" si="5"/>
        <v>0</v>
      </c>
      <c r="U22" s="15">
        <f t="shared" si="5"/>
        <v>0</v>
      </c>
      <c r="V22" s="15">
        <f t="shared" si="5"/>
        <v>0</v>
      </c>
      <c r="W22" s="15">
        <f t="shared" si="5"/>
        <v>0</v>
      </c>
      <c r="X22" s="15">
        <f t="shared" si="5"/>
        <v>0</v>
      </c>
      <c r="Y22" s="15">
        <f t="shared" si="5"/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50">
        <f t="shared" si="6"/>
        <v>0</v>
      </c>
    </row>
    <row r="23" spans="1:30" ht="12.75">
      <c r="A23" s="38" t="s">
        <v>134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6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69"/>
      <c r="AC23" s="64"/>
      <c r="AD23" s="2"/>
    </row>
    <row r="24" spans="1:36" ht="12.75">
      <c r="A24" s="14"/>
      <c r="B24" s="11" t="s">
        <v>128</v>
      </c>
      <c r="C24" s="27">
        <v>0</v>
      </c>
      <c r="D24" s="15">
        <f aca="true" t="shared" si="8" ref="D24:O26">$C24/12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50">
        <f t="shared" si="7"/>
        <v>0</v>
      </c>
      <c r="Q24" s="15">
        <f>$C24/12</f>
        <v>0</v>
      </c>
      <c r="R24" s="15">
        <f aca="true" t="shared" si="9" ref="R24:AB26">$C24/12</f>
        <v>0</v>
      </c>
      <c r="S24" s="15">
        <f t="shared" si="9"/>
        <v>0</v>
      </c>
      <c r="T24" s="15">
        <f t="shared" si="9"/>
        <v>0</v>
      </c>
      <c r="U24" s="15">
        <f t="shared" si="9"/>
        <v>0</v>
      </c>
      <c r="V24" s="15">
        <f t="shared" si="9"/>
        <v>0</v>
      </c>
      <c r="W24" s="15">
        <f t="shared" si="9"/>
        <v>0</v>
      </c>
      <c r="X24" s="15">
        <f t="shared" si="9"/>
        <v>0</v>
      </c>
      <c r="Y24" s="15">
        <f t="shared" si="9"/>
        <v>0</v>
      </c>
      <c r="Z24" s="15">
        <f t="shared" si="9"/>
        <v>0</v>
      </c>
      <c r="AA24" s="15">
        <f t="shared" si="9"/>
        <v>0</v>
      </c>
      <c r="AB24" s="15">
        <f t="shared" si="9"/>
        <v>0</v>
      </c>
      <c r="AC24" s="50">
        <f t="shared" si="6"/>
        <v>0</v>
      </c>
      <c r="AD24" s="14"/>
      <c r="AE24" s="14"/>
      <c r="AF24" s="14"/>
      <c r="AG24" s="14"/>
      <c r="AH24" s="14"/>
      <c r="AI24" s="14"/>
      <c r="AJ24" s="14"/>
    </row>
    <row r="25" spans="1:29" ht="12.75">
      <c r="A25" s="14"/>
      <c r="B25" s="37" t="s">
        <v>126</v>
      </c>
      <c r="C25" s="27">
        <v>0</v>
      </c>
      <c r="D25" s="15">
        <f t="shared" si="8"/>
        <v>0</v>
      </c>
      <c r="E25" s="15">
        <f t="shared" si="8"/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8"/>
        <v>0</v>
      </c>
      <c r="O25" s="15">
        <f t="shared" si="8"/>
        <v>0</v>
      </c>
      <c r="P25" s="50">
        <f t="shared" si="7"/>
        <v>0</v>
      </c>
      <c r="Q25" s="15">
        <f>$C25/12</f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9"/>
        <v>0</v>
      </c>
      <c r="V25" s="15">
        <f t="shared" si="9"/>
        <v>0</v>
      </c>
      <c r="W25" s="15">
        <v>3500</v>
      </c>
      <c r="X25" s="15">
        <f t="shared" si="9"/>
        <v>0</v>
      </c>
      <c r="Y25" s="15">
        <f t="shared" si="9"/>
        <v>0</v>
      </c>
      <c r="Z25" s="15">
        <f t="shared" si="9"/>
        <v>0</v>
      </c>
      <c r="AA25" s="15">
        <f t="shared" si="9"/>
        <v>0</v>
      </c>
      <c r="AB25" s="15">
        <f t="shared" si="9"/>
        <v>0</v>
      </c>
      <c r="AC25" s="50">
        <f t="shared" si="6"/>
        <v>3500</v>
      </c>
    </row>
    <row r="26" spans="1:29" ht="12.75">
      <c r="A26" s="14"/>
      <c r="B26" s="11" t="s">
        <v>129</v>
      </c>
      <c r="C26" s="27">
        <v>0</v>
      </c>
      <c r="D26" s="15">
        <f t="shared" si="8"/>
        <v>0</v>
      </c>
      <c r="E26" s="15">
        <f t="shared" si="8"/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8"/>
        <v>0</v>
      </c>
      <c r="O26" s="15">
        <f t="shared" si="8"/>
        <v>0</v>
      </c>
      <c r="P26" s="50">
        <f t="shared" si="7"/>
        <v>0</v>
      </c>
      <c r="Q26" s="15">
        <f>$C26/12</f>
        <v>0</v>
      </c>
      <c r="R26" s="15">
        <f t="shared" si="9"/>
        <v>0</v>
      </c>
      <c r="S26" s="15">
        <f t="shared" si="9"/>
        <v>0</v>
      </c>
      <c r="T26" s="15">
        <f t="shared" si="9"/>
        <v>0</v>
      </c>
      <c r="U26" s="15">
        <f t="shared" si="9"/>
        <v>0</v>
      </c>
      <c r="V26" s="15">
        <f t="shared" si="9"/>
        <v>0</v>
      </c>
      <c r="W26" s="15">
        <f t="shared" si="9"/>
        <v>0</v>
      </c>
      <c r="X26" s="15">
        <f t="shared" si="9"/>
        <v>0</v>
      </c>
      <c r="Y26" s="15">
        <f t="shared" si="9"/>
        <v>0</v>
      </c>
      <c r="Z26" s="15">
        <f t="shared" si="9"/>
        <v>0</v>
      </c>
      <c r="AA26" s="15">
        <f t="shared" si="9"/>
        <v>0</v>
      </c>
      <c r="AB26" s="15">
        <f t="shared" si="9"/>
        <v>0</v>
      </c>
      <c r="AC26" s="50">
        <f t="shared" si="6"/>
        <v>0</v>
      </c>
    </row>
    <row r="27" spans="1:30" ht="12.75">
      <c r="A27" s="12" t="s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69"/>
      <c r="AC27" s="64"/>
      <c r="AD27" s="2"/>
    </row>
    <row r="28" spans="1:29" ht="12.75">
      <c r="A28" s="14"/>
      <c r="B28" s="12" t="s">
        <v>4</v>
      </c>
      <c r="C28" s="27">
        <v>12000</v>
      </c>
      <c r="D28" s="15">
        <f aca="true" t="shared" si="10" ref="D28:O29">$C28/12</f>
        <v>1000</v>
      </c>
      <c r="E28" s="15">
        <f t="shared" si="10"/>
        <v>1000</v>
      </c>
      <c r="F28" s="15">
        <f t="shared" si="10"/>
        <v>1000</v>
      </c>
      <c r="G28" s="15">
        <f t="shared" si="10"/>
        <v>1000</v>
      </c>
      <c r="H28" s="15">
        <f t="shared" si="10"/>
        <v>1000</v>
      </c>
      <c r="I28" s="15">
        <f t="shared" si="10"/>
        <v>1000</v>
      </c>
      <c r="J28" s="15">
        <f t="shared" si="10"/>
        <v>1000</v>
      </c>
      <c r="K28" s="15">
        <f t="shared" si="10"/>
        <v>1000</v>
      </c>
      <c r="L28" s="15">
        <f t="shared" si="10"/>
        <v>1000</v>
      </c>
      <c r="M28" s="15">
        <f t="shared" si="10"/>
        <v>1000</v>
      </c>
      <c r="N28" s="15">
        <f t="shared" si="10"/>
        <v>1000</v>
      </c>
      <c r="O28" s="15">
        <f t="shared" si="10"/>
        <v>1000</v>
      </c>
      <c r="P28" s="50">
        <f t="shared" si="7"/>
        <v>12000</v>
      </c>
      <c r="Q28" s="15">
        <f>$C28/12</f>
        <v>1000</v>
      </c>
      <c r="R28" s="15">
        <f aca="true" t="shared" si="11" ref="R28:AB29">$C28/12</f>
        <v>1000</v>
      </c>
      <c r="S28" s="15">
        <f t="shared" si="11"/>
        <v>1000</v>
      </c>
      <c r="T28" s="15">
        <f t="shared" si="11"/>
        <v>1000</v>
      </c>
      <c r="U28" s="15">
        <f t="shared" si="11"/>
        <v>1000</v>
      </c>
      <c r="V28" s="15">
        <f t="shared" si="11"/>
        <v>1000</v>
      </c>
      <c r="W28" s="15">
        <f t="shared" si="11"/>
        <v>1000</v>
      </c>
      <c r="X28" s="15">
        <f t="shared" si="11"/>
        <v>1000</v>
      </c>
      <c r="Y28" s="15">
        <f t="shared" si="11"/>
        <v>1000</v>
      </c>
      <c r="Z28" s="15">
        <f t="shared" si="11"/>
        <v>1000</v>
      </c>
      <c r="AA28" s="15">
        <f t="shared" si="11"/>
        <v>1000</v>
      </c>
      <c r="AB28" s="15">
        <f t="shared" si="11"/>
        <v>1000</v>
      </c>
      <c r="AC28" s="50">
        <f t="shared" si="6"/>
        <v>12000</v>
      </c>
    </row>
    <row r="29" spans="1:29" ht="12.75">
      <c r="A29" s="14"/>
      <c r="B29" s="12" t="s">
        <v>5</v>
      </c>
      <c r="C29" s="27"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0"/>
        <v>0</v>
      </c>
      <c r="O29" s="15">
        <f t="shared" si="10"/>
        <v>0</v>
      </c>
      <c r="P29" s="50">
        <f t="shared" si="7"/>
        <v>0</v>
      </c>
      <c r="Q29" s="15">
        <f>$C29/12</f>
        <v>0</v>
      </c>
      <c r="R29" s="15">
        <f t="shared" si="11"/>
        <v>0</v>
      </c>
      <c r="S29" s="15">
        <f t="shared" si="11"/>
        <v>0</v>
      </c>
      <c r="T29" s="15">
        <f t="shared" si="11"/>
        <v>0</v>
      </c>
      <c r="U29" s="15">
        <f t="shared" si="11"/>
        <v>0</v>
      </c>
      <c r="V29" s="15">
        <f t="shared" si="11"/>
        <v>0</v>
      </c>
      <c r="W29" s="15">
        <f t="shared" si="11"/>
        <v>0</v>
      </c>
      <c r="X29" s="15">
        <f t="shared" si="11"/>
        <v>0</v>
      </c>
      <c r="Y29" s="15">
        <f t="shared" si="11"/>
        <v>0</v>
      </c>
      <c r="Z29" s="15">
        <f t="shared" si="11"/>
        <v>0</v>
      </c>
      <c r="AA29" s="15">
        <f t="shared" si="11"/>
        <v>0</v>
      </c>
      <c r="AB29" s="15">
        <f t="shared" si="11"/>
        <v>0</v>
      </c>
      <c r="AC29" s="50">
        <f t="shared" si="6"/>
        <v>0</v>
      </c>
    </row>
    <row r="30" spans="1:29" ht="12.75">
      <c r="A30" s="17" t="s">
        <v>56</v>
      </c>
      <c r="C30" s="15"/>
      <c r="D30" s="35">
        <f aca="true" t="shared" si="12" ref="D30:O30">SUM(D5,D7:D29)</f>
        <v>2000</v>
      </c>
      <c r="E30" s="35">
        <f t="shared" si="12"/>
        <v>101000</v>
      </c>
      <c r="F30" s="35">
        <f t="shared" si="12"/>
        <v>61646.79563492063</v>
      </c>
      <c r="G30" s="35">
        <f t="shared" si="12"/>
        <v>116450.80357142857</v>
      </c>
      <c r="H30" s="35">
        <f t="shared" si="12"/>
        <v>95965.1488095238</v>
      </c>
      <c r="I30" s="35">
        <f t="shared" si="12"/>
        <v>68506.49801587302</v>
      </c>
      <c r="J30" s="35">
        <f t="shared" si="12"/>
        <v>28074.85119047619</v>
      </c>
      <c r="K30" s="35">
        <f t="shared" si="12"/>
        <v>1000.0000000000009</v>
      </c>
      <c r="L30" s="35">
        <f t="shared" si="12"/>
        <v>999.9999999999989</v>
      </c>
      <c r="M30" s="35">
        <f t="shared" si="12"/>
        <v>1000.0000000000002</v>
      </c>
      <c r="N30" s="35">
        <f t="shared" si="12"/>
        <v>76000</v>
      </c>
      <c r="O30" s="35">
        <f t="shared" si="12"/>
        <v>46000</v>
      </c>
      <c r="P30" s="59">
        <f>SUM(P1,P7:P29)</f>
        <v>235412.12029550364</v>
      </c>
      <c r="Q30" s="35">
        <f>SUM(Q5,Q7:Q29)</f>
        <v>63212.120295503635</v>
      </c>
      <c r="R30" s="35">
        <f aca="true" t="shared" si="13" ref="R30:AB30">SUM(R5,R7:R29)</f>
        <v>99969.50124788459</v>
      </c>
      <c r="S30" s="35">
        <f t="shared" si="13"/>
        <v>80753.88616851952</v>
      </c>
      <c r="T30" s="35">
        <f t="shared" si="13"/>
        <v>999.999999999999</v>
      </c>
      <c r="U30" s="35">
        <f t="shared" si="13"/>
        <v>16000</v>
      </c>
      <c r="V30" s="35">
        <f t="shared" si="13"/>
        <v>999.9999999999998</v>
      </c>
      <c r="W30" s="35">
        <f t="shared" si="13"/>
        <v>106500</v>
      </c>
      <c r="X30" s="35">
        <f t="shared" si="13"/>
        <v>1000.0000000000052</v>
      </c>
      <c r="Y30" s="35">
        <f t="shared" si="13"/>
        <v>1000.0000000000024</v>
      </c>
      <c r="Z30" s="35">
        <f t="shared" si="13"/>
        <v>1000.0000000000005</v>
      </c>
      <c r="AA30" s="35">
        <f t="shared" si="13"/>
        <v>76000</v>
      </c>
      <c r="AB30" s="35">
        <f t="shared" si="13"/>
        <v>46000</v>
      </c>
      <c r="AC30" s="59">
        <f>SUM(AB1,AC7:AC29)</f>
        <v>272500</v>
      </c>
    </row>
    <row r="31" spans="1:29" ht="12.75">
      <c r="A31" s="12" t="s">
        <v>6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4"/>
    </row>
    <row r="32" spans="1:29" ht="12.75">
      <c r="A32" s="13">
        <v>10</v>
      </c>
      <c r="B32" s="11" t="s">
        <v>73</v>
      </c>
      <c r="C32" s="27">
        <v>3000</v>
      </c>
      <c r="D32" s="15">
        <f aca="true" t="shared" si="14" ref="D32:O47">$C32/12</f>
        <v>250</v>
      </c>
      <c r="E32" s="15">
        <f t="shared" si="14"/>
        <v>250</v>
      </c>
      <c r="F32" s="15">
        <f t="shared" si="14"/>
        <v>250</v>
      </c>
      <c r="G32" s="15">
        <f t="shared" si="14"/>
        <v>250</v>
      </c>
      <c r="H32" s="15">
        <f t="shared" si="14"/>
        <v>250</v>
      </c>
      <c r="I32" s="15">
        <f t="shared" si="14"/>
        <v>250</v>
      </c>
      <c r="J32" s="15">
        <f t="shared" si="14"/>
        <v>250</v>
      </c>
      <c r="K32" s="15">
        <f t="shared" si="14"/>
        <v>250</v>
      </c>
      <c r="L32" s="15">
        <f t="shared" si="14"/>
        <v>250</v>
      </c>
      <c r="M32" s="15">
        <f t="shared" si="14"/>
        <v>250</v>
      </c>
      <c r="N32" s="15">
        <f t="shared" si="14"/>
        <v>250</v>
      </c>
      <c r="O32" s="15">
        <f t="shared" si="14"/>
        <v>250</v>
      </c>
      <c r="P32" s="50">
        <f>SUM(D32:O32)</f>
        <v>3000</v>
      </c>
      <c r="Q32" s="15">
        <f aca="true" t="shared" si="15" ref="Q32:AB60">$C32/12</f>
        <v>250</v>
      </c>
      <c r="R32" s="15">
        <f t="shared" si="15"/>
        <v>250</v>
      </c>
      <c r="S32" s="15">
        <f t="shared" si="15"/>
        <v>250</v>
      </c>
      <c r="T32" s="15">
        <f t="shared" si="15"/>
        <v>250</v>
      </c>
      <c r="U32" s="15">
        <f t="shared" si="15"/>
        <v>250</v>
      </c>
      <c r="V32" s="15">
        <f t="shared" si="15"/>
        <v>250</v>
      </c>
      <c r="W32" s="15">
        <f t="shared" si="15"/>
        <v>250</v>
      </c>
      <c r="X32" s="15">
        <f t="shared" si="15"/>
        <v>250</v>
      </c>
      <c r="Y32" s="15">
        <f t="shared" si="15"/>
        <v>250</v>
      </c>
      <c r="Z32" s="15">
        <f t="shared" si="15"/>
        <v>250</v>
      </c>
      <c r="AA32" s="15">
        <f t="shared" si="15"/>
        <v>250</v>
      </c>
      <c r="AB32" s="15">
        <f t="shared" si="15"/>
        <v>250</v>
      </c>
      <c r="AC32" s="50">
        <f>SUM(Q32:AB32)</f>
        <v>3000</v>
      </c>
    </row>
    <row r="33" spans="1:29" ht="12.75">
      <c r="A33" s="13">
        <v>11</v>
      </c>
      <c r="B33" s="11" t="s">
        <v>74</v>
      </c>
      <c r="C33" s="27"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v>15000</v>
      </c>
      <c r="L33" s="15">
        <f t="shared" si="14"/>
        <v>0</v>
      </c>
      <c r="M33" s="15">
        <f t="shared" si="14"/>
        <v>0</v>
      </c>
      <c r="N33" s="15">
        <f t="shared" si="14"/>
        <v>0</v>
      </c>
      <c r="O33" s="15">
        <f t="shared" si="14"/>
        <v>0</v>
      </c>
      <c r="P33" s="50">
        <f aca="true" t="shared" si="16" ref="P33:P60">SUM(D33:O33)</f>
        <v>15000</v>
      </c>
      <c r="Q33" s="15">
        <f t="shared" si="15"/>
        <v>0</v>
      </c>
      <c r="R33" s="15">
        <f t="shared" si="15"/>
        <v>0</v>
      </c>
      <c r="S33" s="15">
        <f t="shared" si="15"/>
        <v>0</v>
      </c>
      <c r="T33" s="15">
        <f t="shared" si="15"/>
        <v>0</v>
      </c>
      <c r="U33" s="15">
        <f t="shared" si="15"/>
        <v>0</v>
      </c>
      <c r="V33" s="15">
        <f t="shared" si="15"/>
        <v>0</v>
      </c>
      <c r="W33" s="15">
        <v>17000</v>
      </c>
      <c r="X33" s="15">
        <f t="shared" si="15"/>
        <v>0</v>
      </c>
      <c r="Y33" s="15">
        <f t="shared" si="15"/>
        <v>0</v>
      </c>
      <c r="Z33" s="15">
        <f t="shared" si="15"/>
        <v>0</v>
      </c>
      <c r="AA33" s="15">
        <f t="shared" si="15"/>
        <v>0</v>
      </c>
      <c r="AB33" s="15">
        <f t="shared" si="15"/>
        <v>0</v>
      </c>
      <c r="AC33" s="50">
        <f aca="true" t="shared" si="17" ref="AC33:AC60">SUM(Q33:AB33)</f>
        <v>17000</v>
      </c>
    </row>
    <row r="34" spans="1:29" ht="12.75">
      <c r="A34" s="13">
        <v>12</v>
      </c>
      <c r="B34" s="11" t="s">
        <v>75</v>
      </c>
      <c r="C34" s="27">
        <v>0</v>
      </c>
      <c r="D34" s="15">
        <f t="shared" si="14"/>
        <v>0</v>
      </c>
      <c r="E34" s="15">
        <f t="shared" si="14"/>
        <v>0</v>
      </c>
      <c r="F34" s="15">
        <f t="shared" si="14"/>
        <v>0</v>
      </c>
      <c r="G34" s="15">
        <f t="shared" si="14"/>
        <v>0</v>
      </c>
      <c r="H34" s="15">
        <f t="shared" si="14"/>
        <v>0</v>
      </c>
      <c r="I34" s="15">
        <f t="shared" si="14"/>
        <v>0</v>
      </c>
      <c r="J34" s="15">
        <f t="shared" si="14"/>
        <v>0</v>
      </c>
      <c r="K34" s="15">
        <f t="shared" si="14"/>
        <v>0</v>
      </c>
      <c r="L34" s="15">
        <f t="shared" si="14"/>
        <v>0</v>
      </c>
      <c r="M34" s="15">
        <f t="shared" si="14"/>
        <v>0</v>
      </c>
      <c r="N34" s="15">
        <f t="shared" si="14"/>
        <v>0</v>
      </c>
      <c r="O34" s="15">
        <f t="shared" si="14"/>
        <v>0</v>
      </c>
      <c r="P34" s="50">
        <f t="shared" si="16"/>
        <v>0</v>
      </c>
      <c r="Q34" s="15">
        <f t="shared" si="15"/>
        <v>0</v>
      </c>
      <c r="R34" s="15">
        <f t="shared" si="15"/>
        <v>0</v>
      </c>
      <c r="S34" s="15">
        <f t="shared" si="15"/>
        <v>0</v>
      </c>
      <c r="T34" s="15">
        <f t="shared" si="15"/>
        <v>0</v>
      </c>
      <c r="U34" s="15">
        <f t="shared" si="15"/>
        <v>0</v>
      </c>
      <c r="V34" s="15">
        <f t="shared" si="15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5">
        <f t="shared" si="15"/>
        <v>0</v>
      </c>
      <c r="AA34" s="15">
        <f t="shared" si="15"/>
        <v>0</v>
      </c>
      <c r="AB34" s="15">
        <f t="shared" si="15"/>
        <v>0</v>
      </c>
      <c r="AC34" s="50">
        <f t="shared" si="17"/>
        <v>0</v>
      </c>
    </row>
    <row r="35" spans="1:29" ht="12.75">
      <c r="A35" s="13">
        <v>13</v>
      </c>
      <c r="B35" s="11" t="s">
        <v>70</v>
      </c>
      <c r="C35" s="27">
        <v>0</v>
      </c>
      <c r="D35" s="15">
        <f t="shared" si="14"/>
        <v>0</v>
      </c>
      <c r="E35" s="15">
        <f t="shared" si="14"/>
        <v>0</v>
      </c>
      <c r="F35" s="15">
        <f t="shared" si="14"/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5">
        <f t="shared" si="14"/>
        <v>0</v>
      </c>
      <c r="M35" s="15">
        <f t="shared" si="14"/>
        <v>0</v>
      </c>
      <c r="N35" s="15">
        <f t="shared" si="14"/>
        <v>0</v>
      </c>
      <c r="O35" s="15">
        <f t="shared" si="14"/>
        <v>0</v>
      </c>
      <c r="P35" s="50">
        <f t="shared" si="16"/>
        <v>0</v>
      </c>
      <c r="Q35" s="15">
        <f t="shared" si="15"/>
        <v>0</v>
      </c>
      <c r="R35" s="15">
        <f t="shared" si="15"/>
        <v>0</v>
      </c>
      <c r="S35" s="15">
        <f t="shared" si="15"/>
        <v>0</v>
      </c>
      <c r="T35" s="15">
        <f t="shared" si="15"/>
        <v>0</v>
      </c>
      <c r="U35" s="15">
        <f t="shared" si="15"/>
        <v>0</v>
      </c>
      <c r="V35" s="15">
        <f t="shared" si="1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5">
        <f t="shared" si="15"/>
        <v>0</v>
      </c>
      <c r="AA35" s="15">
        <f t="shared" si="15"/>
        <v>0</v>
      </c>
      <c r="AB35" s="15">
        <f t="shared" si="15"/>
        <v>0</v>
      </c>
      <c r="AC35" s="50">
        <f t="shared" si="17"/>
        <v>0</v>
      </c>
    </row>
    <row r="36" spans="1:29" ht="12.75">
      <c r="A36" s="13">
        <v>15</v>
      </c>
      <c r="B36" s="11" t="s">
        <v>76</v>
      </c>
      <c r="C36" s="27">
        <v>0</v>
      </c>
      <c r="D36" s="15">
        <f t="shared" si="14"/>
        <v>0</v>
      </c>
      <c r="E36" s="15">
        <f t="shared" si="14"/>
        <v>0</v>
      </c>
      <c r="F36" s="15">
        <f t="shared" si="14"/>
        <v>0</v>
      </c>
      <c r="G36" s="15">
        <f t="shared" si="14"/>
        <v>0</v>
      </c>
      <c r="H36" s="15">
        <f t="shared" si="14"/>
        <v>0</v>
      </c>
      <c r="I36" s="15">
        <f t="shared" si="14"/>
        <v>0</v>
      </c>
      <c r="J36" s="15">
        <f t="shared" si="14"/>
        <v>0</v>
      </c>
      <c r="K36" s="15">
        <f t="shared" si="14"/>
        <v>0</v>
      </c>
      <c r="L36" s="15">
        <f t="shared" si="14"/>
        <v>0</v>
      </c>
      <c r="M36" s="15">
        <f t="shared" si="14"/>
        <v>0</v>
      </c>
      <c r="N36" s="15">
        <f t="shared" si="14"/>
        <v>0</v>
      </c>
      <c r="O36" s="15">
        <f t="shared" si="14"/>
        <v>0</v>
      </c>
      <c r="P36" s="50">
        <f t="shared" si="16"/>
        <v>0</v>
      </c>
      <c r="Q36" s="15">
        <f t="shared" si="15"/>
        <v>0</v>
      </c>
      <c r="R36" s="15">
        <f t="shared" si="15"/>
        <v>0</v>
      </c>
      <c r="S36" s="15">
        <f t="shared" si="15"/>
        <v>0</v>
      </c>
      <c r="T36" s="15">
        <f t="shared" si="15"/>
        <v>0</v>
      </c>
      <c r="U36" s="15">
        <f t="shared" si="15"/>
        <v>0</v>
      </c>
      <c r="V36" s="15">
        <f t="shared" si="15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5">
        <f t="shared" si="15"/>
        <v>0</v>
      </c>
      <c r="AA36" s="15">
        <f t="shared" si="15"/>
        <v>0</v>
      </c>
      <c r="AB36" s="15">
        <f t="shared" si="15"/>
        <v>0</v>
      </c>
      <c r="AC36" s="50">
        <f t="shared" si="17"/>
        <v>0</v>
      </c>
    </row>
    <row r="37" spans="1:29" ht="12.75">
      <c r="A37" s="13">
        <v>16</v>
      </c>
      <c r="B37" s="11" t="s">
        <v>77</v>
      </c>
      <c r="C37" s="27">
        <v>0</v>
      </c>
      <c r="D37" s="15">
        <f t="shared" si="14"/>
        <v>0</v>
      </c>
      <c r="E37" s="15">
        <f t="shared" si="14"/>
        <v>0</v>
      </c>
      <c r="F37" s="15">
        <f t="shared" si="14"/>
        <v>0</v>
      </c>
      <c r="G37" s="15">
        <f t="shared" si="14"/>
        <v>0</v>
      </c>
      <c r="H37" s="15">
        <f t="shared" si="14"/>
        <v>0</v>
      </c>
      <c r="I37" s="15">
        <f t="shared" si="14"/>
        <v>0</v>
      </c>
      <c r="J37" s="15">
        <f t="shared" si="14"/>
        <v>0</v>
      </c>
      <c r="K37" s="15">
        <f t="shared" si="14"/>
        <v>0</v>
      </c>
      <c r="L37" s="15">
        <f t="shared" si="14"/>
        <v>0</v>
      </c>
      <c r="M37" s="15">
        <f t="shared" si="14"/>
        <v>0</v>
      </c>
      <c r="N37" s="15">
        <f t="shared" si="14"/>
        <v>0</v>
      </c>
      <c r="O37" s="15">
        <f t="shared" si="14"/>
        <v>0</v>
      </c>
      <c r="P37" s="50">
        <f t="shared" si="16"/>
        <v>0</v>
      </c>
      <c r="Q37" s="15">
        <f t="shared" si="15"/>
        <v>0</v>
      </c>
      <c r="R37" s="15">
        <f t="shared" si="15"/>
        <v>0</v>
      </c>
      <c r="S37" s="15">
        <f t="shared" si="15"/>
        <v>0</v>
      </c>
      <c r="T37" s="15">
        <f t="shared" si="15"/>
        <v>0</v>
      </c>
      <c r="U37" s="15">
        <f t="shared" si="15"/>
        <v>0</v>
      </c>
      <c r="V37" s="15">
        <f t="shared" si="15"/>
        <v>0</v>
      </c>
      <c r="W37" s="15">
        <f t="shared" si="15"/>
        <v>0</v>
      </c>
      <c r="X37" s="15">
        <f t="shared" si="15"/>
        <v>0</v>
      </c>
      <c r="Y37" s="15">
        <f t="shared" si="15"/>
        <v>0</v>
      </c>
      <c r="Z37" s="15">
        <f t="shared" si="15"/>
        <v>0</v>
      </c>
      <c r="AA37" s="15">
        <f t="shared" si="15"/>
        <v>0</v>
      </c>
      <c r="AB37" s="15">
        <f t="shared" si="15"/>
        <v>0</v>
      </c>
      <c r="AC37" s="50">
        <f t="shared" si="17"/>
        <v>0</v>
      </c>
    </row>
    <row r="38" spans="1:29" ht="12.75">
      <c r="A38" s="13">
        <v>17</v>
      </c>
      <c r="B38" s="11" t="s">
        <v>78</v>
      </c>
      <c r="C38" s="27">
        <v>0</v>
      </c>
      <c r="D38" s="15">
        <f t="shared" si="14"/>
        <v>0</v>
      </c>
      <c r="E38" s="15">
        <v>6000</v>
      </c>
      <c r="F38" s="15">
        <f t="shared" si="14"/>
        <v>0</v>
      </c>
      <c r="G38" s="15">
        <f t="shared" si="14"/>
        <v>0</v>
      </c>
      <c r="H38" s="15">
        <f t="shared" si="14"/>
        <v>0</v>
      </c>
      <c r="I38" s="15">
        <f t="shared" si="14"/>
        <v>0</v>
      </c>
      <c r="J38" s="15">
        <v>20000</v>
      </c>
      <c r="K38" s="15">
        <f t="shared" si="14"/>
        <v>0</v>
      </c>
      <c r="L38" s="15">
        <f t="shared" si="14"/>
        <v>0</v>
      </c>
      <c r="M38" s="15">
        <f t="shared" si="14"/>
        <v>0</v>
      </c>
      <c r="N38" s="15">
        <f t="shared" si="14"/>
        <v>0</v>
      </c>
      <c r="O38" s="15">
        <f t="shared" si="14"/>
        <v>0</v>
      </c>
      <c r="P38" s="50">
        <f t="shared" si="16"/>
        <v>26000</v>
      </c>
      <c r="Q38" s="15">
        <f t="shared" si="15"/>
        <v>0</v>
      </c>
      <c r="R38" s="15">
        <f t="shared" si="15"/>
        <v>0</v>
      </c>
      <c r="S38" s="15">
        <f t="shared" si="15"/>
        <v>0</v>
      </c>
      <c r="T38" s="15">
        <f t="shared" si="15"/>
        <v>0</v>
      </c>
      <c r="U38" s="15">
        <f t="shared" si="15"/>
        <v>0</v>
      </c>
      <c r="V38" s="15">
        <f t="shared" si="15"/>
        <v>0</v>
      </c>
      <c r="W38" s="15">
        <f t="shared" si="15"/>
        <v>0</v>
      </c>
      <c r="X38" s="15">
        <v>27000</v>
      </c>
      <c r="Y38" s="15">
        <f t="shared" si="15"/>
        <v>0</v>
      </c>
      <c r="Z38" s="15">
        <f t="shared" si="15"/>
        <v>0</v>
      </c>
      <c r="AA38" s="15">
        <f t="shared" si="15"/>
        <v>0</v>
      </c>
      <c r="AB38" s="15">
        <f t="shared" si="15"/>
        <v>0</v>
      </c>
      <c r="AC38" s="50">
        <f t="shared" si="17"/>
        <v>27000</v>
      </c>
    </row>
    <row r="39" spans="1:29" ht="12.75">
      <c r="A39" s="13">
        <v>18</v>
      </c>
      <c r="B39" s="11" t="s">
        <v>79</v>
      </c>
      <c r="C39" s="27">
        <v>0</v>
      </c>
      <c r="D39" s="15">
        <f t="shared" si="14"/>
        <v>0</v>
      </c>
      <c r="E39" s="15">
        <f t="shared" si="14"/>
        <v>0</v>
      </c>
      <c r="F39" s="15">
        <f t="shared" si="14"/>
        <v>0</v>
      </c>
      <c r="G39" s="15">
        <f t="shared" si="14"/>
        <v>0</v>
      </c>
      <c r="H39" s="15">
        <f t="shared" si="14"/>
        <v>0</v>
      </c>
      <c r="I39" s="15">
        <f t="shared" si="14"/>
        <v>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15">
        <f t="shared" si="14"/>
        <v>0</v>
      </c>
      <c r="P39" s="50">
        <f t="shared" si="16"/>
        <v>0</v>
      </c>
      <c r="Q39" s="15">
        <f t="shared" si="15"/>
        <v>0</v>
      </c>
      <c r="R39" s="15">
        <f t="shared" si="15"/>
        <v>0</v>
      </c>
      <c r="S39" s="15">
        <f t="shared" si="15"/>
        <v>0</v>
      </c>
      <c r="T39" s="15">
        <f t="shared" si="15"/>
        <v>0</v>
      </c>
      <c r="U39" s="15">
        <f t="shared" si="15"/>
        <v>0</v>
      </c>
      <c r="V39" s="15">
        <f t="shared" si="15"/>
        <v>0</v>
      </c>
      <c r="W39" s="15">
        <f t="shared" si="15"/>
        <v>0</v>
      </c>
      <c r="X39" s="15">
        <f t="shared" si="15"/>
        <v>0</v>
      </c>
      <c r="Y39" s="15">
        <f t="shared" si="15"/>
        <v>0</v>
      </c>
      <c r="Z39" s="15">
        <f t="shared" si="15"/>
        <v>0</v>
      </c>
      <c r="AA39" s="15">
        <f t="shared" si="15"/>
        <v>0</v>
      </c>
      <c r="AB39" s="15">
        <f t="shared" si="15"/>
        <v>0</v>
      </c>
      <c r="AC39" s="50">
        <f t="shared" si="17"/>
        <v>0</v>
      </c>
    </row>
    <row r="40" spans="1:29" ht="12.75">
      <c r="A40" s="13">
        <v>19</v>
      </c>
      <c r="B40" s="11" t="s">
        <v>80</v>
      </c>
      <c r="C40" s="27">
        <v>5000</v>
      </c>
      <c r="D40" s="15">
        <f t="shared" si="14"/>
        <v>416.6666666666667</v>
      </c>
      <c r="E40" s="15">
        <f t="shared" si="14"/>
        <v>416.6666666666667</v>
      </c>
      <c r="F40" s="15">
        <f t="shared" si="14"/>
        <v>416.6666666666667</v>
      </c>
      <c r="G40" s="15">
        <f t="shared" si="14"/>
        <v>416.6666666666667</v>
      </c>
      <c r="H40" s="15">
        <f t="shared" si="14"/>
        <v>416.6666666666667</v>
      </c>
      <c r="I40" s="15">
        <f t="shared" si="14"/>
        <v>416.6666666666667</v>
      </c>
      <c r="J40" s="15">
        <f t="shared" si="14"/>
        <v>416.6666666666667</v>
      </c>
      <c r="K40" s="15">
        <f t="shared" si="14"/>
        <v>416.6666666666667</v>
      </c>
      <c r="L40" s="15">
        <f t="shared" si="14"/>
        <v>416.6666666666667</v>
      </c>
      <c r="M40" s="15">
        <f t="shared" si="14"/>
        <v>416.6666666666667</v>
      </c>
      <c r="N40" s="15">
        <f t="shared" si="14"/>
        <v>416.6666666666667</v>
      </c>
      <c r="O40" s="15">
        <f t="shared" si="14"/>
        <v>416.6666666666667</v>
      </c>
      <c r="P40" s="50">
        <f t="shared" si="16"/>
        <v>5000</v>
      </c>
      <c r="Q40" s="15">
        <f t="shared" si="15"/>
        <v>416.6666666666667</v>
      </c>
      <c r="R40" s="15">
        <f t="shared" si="15"/>
        <v>416.6666666666667</v>
      </c>
      <c r="S40" s="15">
        <f t="shared" si="15"/>
        <v>416.6666666666667</v>
      </c>
      <c r="T40" s="15">
        <f t="shared" si="15"/>
        <v>416.6666666666667</v>
      </c>
      <c r="U40" s="15">
        <f t="shared" si="15"/>
        <v>416.6666666666667</v>
      </c>
      <c r="V40" s="15">
        <f t="shared" si="15"/>
        <v>416.6666666666667</v>
      </c>
      <c r="W40" s="15">
        <f t="shared" si="15"/>
        <v>416.6666666666667</v>
      </c>
      <c r="X40" s="15">
        <f t="shared" si="15"/>
        <v>416.6666666666667</v>
      </c>
      <c r="Y40" s="15">
        <f t="shared" si="15"/>
        <v>416.6666666666667</v>
      </c>
      <c r="Z40" s="15">
        <v>2000</v>
      </c>
      <c r="AA40" s="15">
        <f t="shared" si="15"/>
        <v>416.6666666666667</v>
      </c>
      <c r="AB40" s="15">
        <f t="shared" si="15"/>
        <v>416.6666666666667</v>
      </c>
      <c r="AC40" s="50">
        <f t="shared" si="17"/>
        <v>6583.333333333334</v>
      </c>
    </row>
    <row r="41" spans="1:29" ht="12.75">
      <c r="A41" s="13">
        <v>20</v>
      </c>
      <c r="B41" s="11" t="s">
        <v>81</v>
      </c>
      <c r="C41" s="27">
        <v>0</v>
      </c>
      <c r="D41" s="15">
        <f t="shared" si="14"/>
        <v>0</v>
      </c>
      <c r="E41" s="15">
        <f t="shared" si="14"/>
        <v>0</v>
      </c>
      <c r="F41" s="15">
        <f t="shared" si="14"/>
        <v>0</v>
      </c>
      <c r="G41" s="15">
        <v>5000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5">
        <f t="shared" si="14"/>
        <v>0</v>
      </c>
      <c r="L41" s="15">
        <f t="shared" si="14"/>
        <v>0</v>
      </c>
      <c r="M41" s="15">
        <f t="shared" si="14"/>
        <v>0</v>
      </c>
      <c r="N41" s="15">
        <f t="shared" si="14"/>
        <v>0</v>
      </c>
      <c r="O41" s="15">
        <f t="shared" si="14"/>
        <v>0</v>
      </c>
      <c r="P41" s="50">
        <f t="shared" si="16"/>
        <v>5000</v>
      </c>
      <c r="Q41" s="15">
        <f t="shared" si="15"/>
        <v>0</v>
      </c>
      <c r="R41" s="15">
        <f t="shared" si="15"/>
        <v>0</v>
      </c>
      <c r="S41" s="15">
        <f t="shared" si="15"/>
        <v>0</v>
      </c>
      <c r="T41" s="15">
        <v>7000</v>
      </c>
      <c r="U41" s="15">
        <f t="shared" si="15"/>
        <v>0</v>
      </c>
      <c r="V41" s="15">
        <f t="shared" si="15"/>
        <v>0</v>
      </c>
      <c r="W41" s="15">
        <f t="shared" si="15"/>
        <v>0</v>
      </c>
      <c r="X41" s="15">
        <f t="shared" si="15"/>
        <v>0</v>
      </c>
      <c r="Y41" s="15">
        <f t="shared" si="15"/>
        <v>0</v>
      </c>
      <c r="Z41" s="15">
        <f t="shared" si="15"/>
        <v>0</v>
      </c>
      <c r="AA41" s="15">
        <f t="shared" si="15"/>
        <v>0</v>
      </c>
      <c r="AB41" s="15">
        <f t="shared" si="15"/>
        <v>0</v>
      </c>
      <c r="AC41" s="50">
        <f t="shared" si="17"/>
        <v>7000</v>
      </c>
    </row>
    <row r="42" spans="1:29" ht="12.75">
      <c r="A42" s="39" t="s">
        <v>112</v>
      </c>
      <c r="B42" s="11" t="s">
        <v>184</v>
      </c>
      <c r="C42" s="27">
        <v>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 t="shared" si="14"/>
        <v>0</v>
      </c>
      <c r="P42" s="50">
        <f t="shared" si="16"/>
        <v>0</v>
      </c>
      <c r="Q42" s="15">
        <f t="shared" si="15"/>
        <v>0</v>
      </c>
      <c r="R42" s="15">
        <f t="shared" si="15"/>
        <v>0</v>
      </c>
      <c r="S42" s="15">
        <f t="shared" si="15"/>
        <v>0</v>
      </c>
      <c r="T42" s="15">
        <f t="shared" si="15"/>
        <v>0</v>
      </c>
      <c r="U42" s="15">
        <f t="shared" si="15"/>
        <v>0</v>
      </c>
      <c r="V42" s="15">
        <f t="shared" si="15"/>
        <v>0</v>
      </c>
      <c r="W42" s="15">
        <f t="shared" si="15"/>
        <v>0</v>
      </c>
      <c r="X42" s="15">
        <f t="shared" si="15"/>
        <v>0</v>
      </c>
      <c r="Y42" s="15">
        <f t="shared" si="15"/>
        <v>0</v>
      </c>
      <c r="Z42" s="15">
        <f t="shared" si="15"/>
        <v>0</v>
      </c>
      <c r="AA42" s="15">
        <f t="shared" si="15"/>
        <v>0</v>
      </c>
      <c r="AB42" s="15">
        <f t="shared" si="15"/>
        <v>0</v>
      </c>
      <c r="AC42" s="50">
        <f t="shared" si="17"/>
        <v>0</v>
      </c>
    </row>
    <row r="43" spans="1:29" ht="12.75">
      <c r="A43" s="39" t="s">
        <v>113</v>
      </c>
      <c r="B43" s="11" t="s">
        <v>185</v>
      </c>
      <c r="C43" s="27">
        <v>3000</v>
      </c>
      <c r="D43" s="15">
        <f t="shared" si="14"/>
        <v>250</v>
      </c>
      <c r="E43" s="15">
        <f t="shared" si="14"/>
        <v>250</v>
      </c>
      <c r="F43" s="15">
        <f t="shared" si="14"/>
        <v>250</v>
      </c>
      <c r="G43" s="15">
        <f t="shared" si="14"/>
        <v>250</v>
      </c>
      <c r="H43" s="15">
        <f t="shared" si="14"/>
        <v>250</v>
      </c>
      <c r="I43" s="15">
        <f t="shared" si="14"/>
        <v>250</v>
      </c>
      <c r="J43" s="15">
        <f t="shared" si="14"/>
        <v>250</v>
      </c>
      <c r="K43" s="15">
        <f t="shared" si="14"/>
        <v>250</v>
      </c>
      <c r="L43" s="15">
        <f t="shared" si="14"/>
        <v>250</v>
      </c>
      <c r="M43" s="15">
        <f t="shared" si="14"/>
        <v>250</v>
      </c>
      <c r="N43" s="15">
        <f t="shared" si="14"/>
        <v>250</v>
      </c>
      <c r="O43" s="15">
        <f t="shared" si="14"/>
        <v>250</v>
      </c>
      <c r="P43" s="50">
        <f t="shared" si="16"/>
        <v>3000</v>
      </c>
      <c r="Q43" s="15">
        <f t="shared" si="15"/>
        <v>250</v>
      </c>
      <c r="R43" s="15">
        <f t="shared" si="15"/>
        <v>250</v>
      </c>
      <c r="S43" s="15">
        <f t="shared" si="15"/>
        <v>250</v>
      </c>
      <c r="T43" s="15">
        <f t="shared" si="15"/>
        <v>250</v>
      </c>
      <c r="U43" s="15">
        <f t="shared" si="15"/>
        <v>250</v>
      </c>
      <c r="V43" s="15">
        <f t="shared" si="15"/>
        <v>250</v>
      </c>
      <c r="W43" s="15">
        <f t="shared" si="15"/>
        <v>250</v>
      </c>
      <c r="X43" s="15">
        <f t="shared" si="15"/>
        <v>250</v>
      </c>
      <c r="Y43" s="15">
        <f t="shared" si="15"/>
        <v>250</v>
      </c>
      <c r="Z43" s="15">
        <f t="shared" si="15"/>
        <v>250</v>
      </c>
      <c r="AA43" s="15">
        <f t="shared" si="15"/>
        <v>250</v>
      </c>
      <c r="AB43" s="15">
        <f t="shared" si="15"/>
        <v>250</v>
      </c>
      <c r="AC43" s="50">
        <f t="shared" si="17"/>
        <v>3000</v>
      </c>
    </row>
    <row r="44" spans="1:29" ht="12.75">
      <c r="A44" s="13">
        <v>22</v>
      </c>
      <c r="B44" s="11" t="s">
        <v>82</v>
      </c>
      <c r="C44" s="27">
        <v>12000</v>
      </c>
      <c r="D44" s="15">
        <f t="shared" si="14"/>
        <v>1000</v>
      </c>
      <c r="E44" s="15">
        <f t="shared" si="14"/>
        <v>1000</v>
      </c>
      <c r="F44" s="15">
        <f t="shared" si="14"/>
        <v>1000</v>
      </c>
      <c r="G44" s="15">
        <f t="shared" si="14"/>
        <v>1000</v>
      </c>
      <c r="H44" s="15">
        <f t="shared" si="14"/>
        <v>1000</v>
      </c>
      <c r="I44" s="15">
        <f t="shared" si="14"/>
        <v>1000</v>
      </c>
      <c r="J44" s="15">
        <f t="shared" si="14"/>
        <v>1000</v>
      </c>
      <c r="K44" s="15">
        <v>2000</v>
      </c>
      <c r="L44" s="15">
        <v>3000</v>
      </c>
      <c r="M44" s="15">
        <v>4000</v>
      </c>
      <c r="N44" s="15">
        <v>5000</v>
      </c>
      <c r="O44" s="15">
        <v>8000</v>
      </c>
      <c r="P44" s="50">
        <f t="shared" si="16"/>
        <v>29000</v>
      </c>
      <c r="Q44" s="15">
        <v>9000</v>
      </c>
      <c r="R44" s="15">
        <v>5000</v>
      </c>
      <c r="S44" s="15">
        <f t="shared" si="15"/>
        <v>1000</v>
      </c>
      <c r="T44" s="15">
        <f t="shared" si="15"/>
        <v>1000</v>
      </c>
      <c r="U44" s="15">
        <f t="shared" si="15"/>
        <v>1000</v>
      </c>
      <c r="V44" s="15">
        <f t="shared" si="15"/>
        <v>1000</v>
      </c>
      <c r="W44" s="15">
        <v>2000</v>
      </c>
      <c r="X44" s="15">
        <v>6000</v>
      </c>
      <c r="Y44" s="15">
        <v>7000</v>
      </c>
      <c r="Z44" s="15">
        <v>8000</v>
      </c>
      <c r="AA44" s="15">
        <v>8000</v>
      </c>
      <c r="AB44" s="15">
        <v>15000</v>
      </c>
      <c r="AC44" s="50">
        <f t="shared" si="17"/>
        <v>64000</v>
      </c>
    </row>
    <row r="45" spans="1:29" ht="12.75">
      <c r="A45" s="13">
        <v>23</v>
      </c>
      <c r="B45" s="11" t="s">
        <v>83</v>
      </c>
      <c r="C45" s="27">
        <v>0</v>
      </c>
      <c r="D45" s="15">
        <f t="shared" si="14"/>
        <v>0</v>
      </c>
      <c r="E45" s="15">
        <f t="shared" si="14"/>
        <v>0</v>
      </c>
      <c r="F45" s="15">
        <f t="shared" si="14"/>
        <v>0</v>
      </c>
      <c r="G45" s="15">
        <f t="shared" si="14"/>
        <v>0</v>
      </c>
      <c r="H45" s="15">
        <f t="shared" si="14"/>
        <v>0</v>
      </c>
      <c r="I45" s="15">
        <f t="shared" si="14"/>
        <v>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 t="shared" si="14"/>
        <v>0</v>
      </c>
      <c r="O45" s="15">
        <f t="shared" si="14"/>
        <v>0</v>
      </c>
      <c r="P45" s="50">
        <f t="shared" si="16"/>
        <v>0</v>
      </c>
      <c r="Q45" s="15">
        <f t="shared" si="15"/>
        <v>0</v>
      </c>
      <c r="R45" s="15">
        <f t="shared" si="15"/>
        <v>0</v>
      </c>
      <c r="S45" s="15">
        <f t="shared" si="15"/>
        <v>0</v>
      </c>
      <c r="T45" s="15">
        <f t="shared" si="15"/>
        <v>0</v>
      </c>
      <c r="U45" s="15">
        <f t="shared" si="15"/>
        <v>0</v>
      </c>
      <c r="V45" s="15">
        <f t="shared" si="15"/>
        <v>0</v>
      </c>
      <c r="W45" s="15">
        <f t="shared" si="15"/>
        <v>0</v>
      </c>
      <c r="X45" s="15">
        <f t="shared" si="15"/>
        <v>0</v>
      </c>
      <c r="Y45" s="15">
        <f t="shared" si="15"/>
        <v>0</v>
      </c>
      <c r="Z45" s="15">
        <f t="shared" si="15"/>
        <v>0</v>
      </c>
      <c r="AA45" s="15">
        <f t="shared" si="15"/>
        <v>0</v>
      </c>
      <c r="AB45" s="15">
        <f t="shared" si="15"/>
        <v>0</v>
      </c>
      <c r="AC45" s="50">
        <f t="shared" si="17"/>
        <v>0</v>
      </c>
    </row>
    <row r="46" spans="1:29" ht="12.75">
      <c r="A46" s="39" t="s">
        <v>114</v>
      </c>
      <c r="B46" s="11" t="s">
        <v>84</v>
      </c>
      <c r="C46" s="27">
        <v>12000</v>
      </c>
      <c r="D46" s="15">
        <f t="shared" si="14"/>
        <v>1000</v>
      </c>
      <c r="E46" s="15">
        <f t="shared" si="14"/>
        <v>1000</v>
      </c>
      <c r="F46" s="15">
        <f t="shared" si="14"/>
        <v>1000</v>
      </c>
      <c r="G46" s="15">
        <f t="shared" si="14"/>
        <v>1000</v>
      </c>
      <c r="H46" s="15">
        <f t="shared" si="14"/>
        <v>1000</v>
      </c>
      <c r="I46" s="15">
        <f t="shared" si="14"/>
        <v>1000</v>
      </c>
      <c r="J46" s="15">
        <f t="shared" si="14"/>
        <v>1000</v>
      </c>
      <c r="K46" s="15">
        <f t="shared" si="14"/>
        <v>1000</v>
      </c>
      <c r="L46" s="15">
        <f t="shared" si="14"/>
        <v>1000</v>
      </c>
      <c r="M46" s="15">
        <f t="shared" si="14"/>
        <v>1000</v>
      </c>
      <c r="N46" s="15">
        <f t="shared" si="14"/>
        <v>1000</v>
      </c>
      <c r="O46" s="15">
        <f t="shared" si="14"/>
        <v>1000</v>
      </c>
      <c r="P46" s="50">
        <f t="shared" si="16"/>
        <v>12000</v>
      </c>
      <c r="Q46" s="15">
        <f t="shared" si="15"/>
        <v>1000</v>
      </c>
      <c r="R46" s="15">
        <f t="shared" si="15"/>
        <v>1000</v>
      </c>
      <c r="S46" s="15">
        <f t="shared" si="15"/>
        <v>1000</v>
      </c>
      <c r="T46" s="15">
        <f t="shared" si="15"/>
        <v>1000</v>
      </c>
      <c r="U46" s="15">
        <f t="shared" si="15"/>
        <v>1000</v>
      </c>
      <c r="V46" s="15">
        <f t="shared" si="15"/>
        <v>1000</v>
      </c>
      <c r="W46" s="15">
        <f t="shared" si="15"/>
        <v>1000</v>
      </c>
      <c r="X46" s="15">
        <f t="shared" si="15"/>
        <v>1000</v>
      </c>
      <c r="Y46" s="15">
        <f t="shared" si="15"/>
        <v>1000</v>
      </c>
      <c r="Z46" s="15">
        <f t="shared" si="15"/>
        <v>1000</v>
      </c>
      <c r="AA46" s="15">
        <f t="shared" si="15"/>
        <v>1000</v>
      </c>
      <c r="AB46" s="15">
        <f t="shared" si="15"/>
        <v>1000</v>
      </c>
      <c r="AC46" s="50">
        <f t="shared" si="17"/>
        <v>12000</v>
      </c>
    </row>
    <row r="47" spans="1:29" ht="12.75">
      <c r="A47" s="39" t="s">
        <v>115</v>
      </c>
      <c r="B47" s="11" t="s">
        <v>85</v>
      </c>
      <c r="C47" s="27">
        <v>0</v>
      </c>
      <c r="D47" s="15">
        <v>5000</v>
      </c>
      <c r="E47" s="15">
        <f t="shared" si="14"/>
        <v>0</v>
      </c>
      <c r="F47" s="15">
        <f t="shared" si="14"/>
        <v>0</v>
      </c>
      <c r="G47" s="15">
        <f t="shared" si="14"/>
        <v>0</v>
      </c>
      <c r="H47" s="15">
        <f t="shared" si="14"/>
        <v>0</v>
      </c>
      <c r="I47" s="15">
        <f t="shared" si="14"/>
        <v>0</v>
      </c>
      <c r="J47" s="15">
        <f t="shared" si="14"/>
        <v>0</v>
      </c>
      <c r="K47" s="15">
        <f t="shared" si="14"/>
        <v>0</v>
      </c>
      <c r="L47" s="15">
        <f t="shared" si="14"/>
        <v>0</v>
      </c>
      <c r="M47" s="15">
        <f t="shared" si="14"/>
        <v>0</v>
      </c>
      <c r="N47" s="15">
        <f t="shared" si="14"/>
        <v>0</v>
      </c>
      <c r="O47" s="15">
        <f t="shared" si="14"/>
        <v>0</v>
      </c>
      <c r="P47" s="50">
        <f t="shared" si="16"/>
        <v>5000</v>
      </c>
      <c r="Q47" s="15">
        <f t="shared" si="15"/>
        <v>0</v>
      </c>
      <c r="R47" s="15">
        <f t="shared" si="15"/>
        <v>0</v>
      </c>
      <c r="S47" s="15">
        <v>5000</v>
      </c>
      <c r="T47" s="15">
        <f t="shared" si="15"/>
        <v>0</v>
      </c>
      <c r="U47" s="15">
        <f t="shared" si="15"/>
        <v>0</v>
      </c>
      <c r="V47" s="15">
        <f t="shared" si="15"/>
        <v>0</v>
      </c>
      <c r="W47" s="15">
        <f t="shared" si="15"/>
        <v>0</v>
      </c>
      <c r="X47" s="15">
        <f t="shared" si="15"/>
        <v>0</v>
      </c>
      <c r="Y47" s="15">
        <f t="shared" si="15"/>
        <v>0</v>
      </c>
      <c r="Z47" s="15">
        <f t="shared" si="15"/>
        <v>0</v>
      </c>
      <c r="AA47" s="15">
        <f t="shared" si="15"/>
        <v>0</v>
      </c>
      <c r="AB47" s="15">
        <f t="shared" si="15"/>
        <v>0</v>
      </c>
      <c r="AC47" s="50">
        <f t="shared" si="17"/>
        <v>5000</v>
      </c>
    </row>
    <row r="48" spans="1:29" ht="12.75">
      <c r="A48" s="13">
        <v>25</v>
      </c>
      <c r="B48" s="11" t="s">
        <v>135</v>
      </c>
      <c r="C48" s="27">
        <v>25000</v>
      </c>
      <c r="D48" s="15">
        <f aca="true" t="shared" si="18" ref="D48:O60">$C48/12</f>
        <v>2083.3333333333335</v>
      </c>
      <c r="E48" s="15">
        <f t="shared" si="18"/>
        <v>2083.3333333333335</v>
      </c>
      <c r="F48" s="15">
        <f t="shared" si="18"/>
        <v>2083.3333333333335</v>
      </c>
      <c r="G48" s="15">
        <f t="shared" si="18"/>
        <v>2083.3333333333335</v>
      </c>
      <c r="H48" s="15">
        <f t="shared" si="18"/>
        <v>2083.3333333333335</v>
      </c>
      <c r="I48" s="15">
        <f t="shared" si="18"/>
        <v>2083.3333333333335</v>
      </c>
      <c r="J48" s="15">
        <f t="shared" si="18"/>
        <v>2083.3333333333335</v>
      </c>
      <c r="K48" s="15">
        <f t="shared" si="18"/>
        <v>2083.3333333333335</v>
      </c>
      <c r="L48" s="15">
        <f t="shared" si="18"/>
        <v>2083.3333333333335</v>
      </c>
      <c r="M48" s="15">
        <f t="shared" si="18"/>
        <v>2083.3333333333335</v>
      </c>
      <c r="N48" s="15">
        <f t="shared" si="18"/>
        <v>2083.3333333333335</v>
      </c>
      <c r="O48" s="15">
        <f t="shared" si="18"/>
        <v>2083.3333333333335</v>
      </c>
      <c r="P48" s="50">
        <f t="shared" si="16"/>
        <v>24999.999999999996</v>
      </c>
      <c r="Q48" s="15">
        <f t="shared" si="15"/>
        <v>2083.3333333333335</v>
      </c>
      <c r="R48" s="15">
        <f t="shared" si="15"/>
        <v>2083.3333333333335</v>
      </c>
      <c r="S48" s="15">
        <f t="shared" si="15"/>
        <v>2083.3333333333335</v>
      </c>
      <c r="T48" s="15">
        <f t="shared" si="15"/>
        <v>2083.3333333333335</v>
      </c>
      <c r="U48" s="15">
        <f t="shared" si="15"/>
        <v>2083.3333333333335</v>
      </c>
      <c r="V48" s="15">
        <f t="shared" si="15"/>
        <v>2083.3333333333335</v>
      </c>
      <c r="W48" s="15">
        <f t="shared" si="15"/>
        <v>2083.3333333333335</v>
      </c>
      <c r="X48" s="15">
        <v>6000</v>
      </c>
      <c r="Y48" s="15">
        <f t="shared" si="15"/>
        <v>2083.3333333333335</v>
      </c>
      <c r="Z48" s="15">
        <f t="shared" si="15"/>
        <v>2083.3333333333335</v>
      </c>
      <c r="AA48" s="15">
        <f t="shared" si="15"/>
        <v>2083.3333333333335</v>
      </c>
      <c r="AB48" s="15">
        <f t="shared" si="15"/>
        <v>2083.3333333333335</v>
      </c>
      <c r="AC48" s="50">
        <f t="shared" si="17"/>
        <v>28916.666666666664</v>
      </c>
    </row>
    <row r="49" spans="1:29" ht="12.75">
      <c r="A49" s="13">
        <v>26</v>
      </c>
      <c r="B49" s="11" t="s">
        <v>86</v>
      </c>
      <c r="C49" s="27">
        <v>0</v>
      </c>
      <c r="D49" s="15">
        <f t="shared" si="18"/>
        <v>0</v>
      </c>
      <c r="E49" s="15">
        <f t="shared" si="18"/>
        <v>0</v>
      </c>
      <c r="F49" s="15">
        <f t="shared" si="18"/>
        <v>0</v>
      </c>
      <c r="G49" s="15">
        <f t="shared" si="18"/>
        <v>0</v>
      </c>
      <c r="H49" s="15">
        <f t="shared" si="18"/>
        <v>0</v>
      </c>
      <c r="I49" s="15">
        <f t="shared" si="18"/>
        <v>0</v>
      </c>
      <c r="J49" s="15">
        <f t="shared" si="18"/>
        <v>0</v>
      </c>
      <c r="K49" s="15">
        <f t="shared" si="18"/>
        <v>0</v>
      </c>
      <c r="L49" s="15">
        <f t="shared" si="18"/>
        <v>0</v>
      </c>
      <c r="M49" s="15">
        <f t="shared" si="18"/>
        <v>0</v>
      </c>
      <c r="N49" s="15">
        <f t="shared" si="18"/>
        <v>0</v>
      </c>
      <c r="O49" s="15">
        <f t="shared" si="18"/>
        <v>0</v>
      </c>
      <c r="P49" s="50">
        <f t="shared" si="16"/>
        <v>0</v>
      </c>
      <c r="Q49" s="15">
        <f t="shared" si="15"/>
        <v>0</v>
      </c>
      <c r="R49" s="15">
        <f t="shared" si="15"/>
        <v>0</v>
      </c>
      <c r="S49" s="15">
        <f t="shared" si="15"/>
        <v>0</v>
      </c>
      <c r="T49" s="15">
        <f t="shared" si="15"/>
        <v>0</v>
      </c>
      <c r="U49" s="15">
        <f t="shared" si="15"/>
        <v>0</v>
      </c>
      <c r="V49" s="15">
        <f t="shared" si="15"/>
        <v>0</v>
      </c>
      <c r="W49" s="15">
        <f t="shared" si="15"/>
        <v>0</v>
      </c>
      <c r="X49" s="15">
        <f t="shared" si="15"/>
        <v>0</v>
      </c>
      <c r="Y49" s="15">
        <f t="shared" si="15"/>
        <v>0</v>
      </c>
      <c r="Z49" s="15">
        <f t="shared" si="15"/>
        <v>0</v>
      </c>
      <c r="AA49" s="15">
        <f t="shared" si="15"/>
        <v>0</v>
      </c>
      <c r="AB49" s="15">
        <f t="shared" si="15"/>
        <v>0</v>
      </c>
      <c r="AC49" s="50">
        <f t="shared" si="17"/>
        <v>0</v>
      </c>
    </row>
    <row r="50" spans="1:29" ht="12.75">
      <c r="A50" s="13">
        <v>27</v>
      </c>
      <c r="B50" s="11" t="s">
        <v>87</v>
      </c>
      <c r="C50" s="27">
        <v>0</v>
      </c>
      <c r="D50" s="15">
        <f t="shared" si="18"/>
        <v>0</v>
      </c>
      <c r="E50" s="15">
        <f t="shared" si="18"/>
        <v>0</v>
      </c>
      <c r="F50" s="15">
        <f t="shared" si="18"/>
        <v>0</v>
      </c>
      <c r="G50" s="15">
        <f t="shared" si="18"/>
        <v>0</v>
      </c>
      <c r="H50" s="15">
        <f t="shared" si="18"/>
        <v>0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15">
        <f t="shared" si="18"/>
        <v>0</v>
      </c>
      <c r="M50" s="15">
        <f t="shared" si="18"/>
        <v>0</v>
      </c>
      <c r="N50" s="15">
        <f t="shared" si="18"/>
        <v>0</v>
      </c>
      <c r="O50" s="15">
        <f t="shared" si="18"/>
        <v>0</v>
      </c>
      <c r="P50" s="50">
        <f t="shared" si="16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0</v>
      </c>
      <c r="U50" s="15">
        <f t="shared" si="15"/>
        <v>0</v>
      </c>
      <c r="V50" s="15">
        <f t="shared" si="15"/>
        <v>0</v>
      </c>
      <c r="W50" s="15">
        <f t="shared" si="15"/>
        <v>0</v>
      </c>
      <c r="X50" s="15">
        <f t="shared" si="15"/>
        <v>0</v>
      </c>
      <c r="Y50" s="15">
        <f t="shared" si="15"/>
        <v>0</v>
      </c>
      <c r="Z50" s="15">
        <f t="shared" si="15"/>
        <v>0</v>
      </c>
      <c r="AA50" s="15">
        <f t="shared" si="15"/>
        <v>0</v>
      </c>
      <c r="AB50" s="15">
        <f t="shared" si="15"/>
        <v>0</v>
      </c>
      <c r="AC50" s="50">
        <f t="shared" si="17"/>
        <v>0</v>
      </c>
    </row>
    <row r="51" spans="1:29" ht="12.75">
      <c r="A51" s="13">
        <v>28</v>
      </c>
      <c r="B51" s="11" t="s">
        <v>88</v>
      </c>
      <c r="C51" s="27">
        <v>0</v>
      </c>
      <c r="D51" s="15">
        <f t="shared" si="18"/>
        <v>0</v>
      </c>
      <c r="E51" s="15">
        <f t="shared" si="18"/>
        <v>0</v>
      </c>
      <c r="F51" s="15">
        <f t="shared" si="18"/>
        <v>0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5">
        <f t="shared" si="18"/>
        <v>0</v>
      </c>
      <c r="M51" s="15">
        <f t="shared" si="18"/>
        <v>0</v>
      </c>
      <c r="N51" s="15">
        <f t="shared" si="18"/>
        <v>0</v>
      </c>
      <c r="O51" s="15">
        <f t="shared" si="18"/>
        <v>0</v>
      </c>
      <c r="P51" s="50">
        <f t="shared" si="16"/>
        <v>0</v>
      </c>
      <c r="Q51" s="15">
        <f t="shared" si="15"/>
        <v>0</v>
      </c>
      <c r="R51" s="15">
        <f t="shared" si="15"/>
        <v>0</v>
      </c>
      <c r="S51" s="15">
        <f t="shared" si="15"/>
        <v>0</v>
      </c>
      <c r="T51" s="15">
        <f t="shared" si="15"/>
        <v>0</v>
      </c>
      <c r="U51" s="15">
        <f t="shared" si="15"/>
        <v>0</v>
      </c>
      <c r="V51" s="15">
        <f t="shared" si="15"/>
        <v>0</v>
      </c>
      <c r="W51" s="15">
        <f t="shared" si="15"/>
        <v>0</v>
      </c>
      <c r="X51" s="15">
        <f t="shared" si="15"/>
        <v>0</v>
      </c>
      <c r="Y51" s="15">
        <f t="shared" si="15"/>
        <v>0</v>
      </c>
      <c r="Z51" s="15">
        <f t="shared" si="15"/>
        <v>0</v>
      </c>
      <c r="AA51" s="15">
        <f t="shared" si="15"/>
        <v>0</v>
      </c>
      <c r="AB51" s="15">
        <f t="shared" si="15"/>
        <v>0</v>
      </c>
      <c r="AC51" s="50">
        <f t="shared" si="17"/>
        <v>0</v>
      </c>
    </row>
    <row r="52" spans="1:29" ht="12.75">
      <c r="A52" s="13">
        <v>29</v>
      </c>
      <c r="B52" s="11" t="s">
        <v>89</v>
      </c>
      <c r="C52" s="27">
        <v>0</v>
      </c>
      <c r="D52" s="15">
        <f t="shared" si="18"/>
        <v>0</v>
      </c>
      <c r="E52" s="15">
        <f t="shared" si="18"/>
        <v>0</v>
      </c>
      <c r="F52" s="15">
        <f t="shared" si="18"/>
        <v>0</v>
      </c>
      <c r="G52" s="15">
        <f t="shared" si="18"/>
        <v>0</v>
      </c>
      <c r="H52" s="15">
        <v>10000</v>
      </c>
      <c r="I52" s="15">
        <f t="shared" si="18"/>
        <v>0</v>
      </c>
      <c r="J52" s="15">
        <f t="shared" si="18"/>
        <v>0</v>
      </c>
      <c r="K52" s="15">
        <f t="shared" si="18"/>
        <v>0</v>
      </c>
      <c r="L52" s="15">
        <f t="shared" si="18"/>
        <v>0</v>
      </c>
      <c r="M52" s="15">
        <f t="shared" si="18"/>
        <v>0</v>
      </c>
      <c r="N52" s="15">
        <f t="shared" si="18"/>
        <v>0</v>
      </c>
      <c r="O52" s="15">
        <f t="shared" si="18"/>
        <v>0</v>
      </c>
      <c r="P52" s="50">
        <f t="shared" si="16"/>
        <v>10000</v>
      </c>
      <c r="Q52" s="15">
        <f t="shared" si="15"/>
        <v>0</v>
      </c>
      <c r="R52" s="15">
        <f t="shared" si="15"/>
        <v>0</v>
      </c>
      <c r="S52" s="15">
        <f t="shared" si="15"/>
        <v>0</v>
      </c>
      <c r="T52" s="15">
        <f t="shared" si="15"/>
        <v>0</v>
      </c>
      <c r="U52" s="15">
        <v>10000</v>
      </c>
      <c r="V52" s="15">
        <f t="shared" si="15"/>
        <v>0</v>
      </c>
      <c r="W52" s="15">
        <f t="shared" si="15"/>
        <v>0</v>
      </c>
      <c r="X52" s="15">
        <f t="shared" si="15"/>
        <v>0</v>
      </c>
      <c r="Y52" s="15">
        <f t="shared" si="15"/>
        <v>0</v>
      </c>
      <c r="Z52" s="15">
        <f t="shared" si="15"/>
        <v>0</v>
      </c>
      <c r="AA52" s="15">
        <f t="shared" si="15"/>
        <v>0</v>
      </c>
      <c r="AB52" s="15">
        <f t="shared" si="15"/>
        <v>0</v>
      </c>
      <c r="AC52" s="50">
        <f t="shared" si="17"/>
        <v>10000</v>
      </c>
    </row>
    <row r="53" spans="1:29" ht="12.75">
      <c r="A53" s="13">
        <v>30</v>
      </c>
      <c r="B53" s="11" t="s">
        <v>90</v>
      </c>
      <c r="C53" s="27">
        <v>5000</v>
      </c>
      <c r="D53" s="15">
        <f t="shared" si="18"/>
        <v>416.6666666666667</v>
      </c>
      <c r="E53" s="15">
        <f t="shared" si="18"/>
        <v>416.6666666666667</v>
      </c>
      <c r="F53" s="15">
        <f t="shared" si="18"/>
        <v>416.6666666666667</v>
      </c>
      <c r="G53" s="15">
        <f t="shared" si="18"/>
        <v>416.6666666666667</v>
      </c>
      <c r="H53" s="15">
        <f t="shared" si="18"/>
        <v>416.6666666666667</v>
      </c>
      <c r="I53" s="15">
        <f t="shared" si="18"/>
        <v>416.6666666666667</v>
      </c>
      <c r="J53" s="15">
        <f t="shared" si="18"/>
        <v>416.6666666666667</v>
      </c>
      <c r="K53" s="15">
        <f t="shared" si="18"/>
        <v>416.6666666666667</v>
      </c>
      <c r="L53" s="15">
        <f t="shared" si="18"/>
        <v>416.6666666666667</v>
      </c>
      <c r="M53" s="15">
        <f t="shared" si="18"/>
        <v>416.6666666666667</v>
      </c>
      <c r="N53" s="15">
        <f t="shared" si="18"/>
        <v>416.6666666666667</v>
      </c>
      <c r="O53" s="15">
        <f t="shared" si="18"/>
        <v>416.6666666666667</v>
      </c>
      <c r="P53" s="50">
        <f t="shared" si="16"/>
        <v>5000</v>
      </c>
      <c r="Q53" s="15">
        <f t="shared" si="15"/>
        <v>416.6666666666667</v>
      </c>
      <c r="R53" s="15">
        <f t="shared" si="15"/>
        <v>416.6666666666667</v>
      </c>
      <c r="S53" s="15">
        <f t="shared" si="15"/>
        <v>416.6666666666667</v>
      </c>
      <c r="T53" s="15">
        <f aca="true" t="shared" si="19" ref="R53:AD65">$C53/12</f>
        <v>416.6666666666667</v>
      </c>
      <c r="U53" s="15">
        <f t="shared" si="19"/>
        <v>416.6666666666667</v>
      </c>
      <c r="V53" s="15">
        <f t="shared" si="19"/>
        <v>416.6666666666667</v>
      </c>
      <c r="W53" s="15">
        <f t="shared" si="19"/>
        <v>416.6666666666667</v>
      </c>
      <c r="X53" s="15">
        <f t="shared" si="19"/>
        <v>416.6666666666667</v>
      </c>
      <c r="Y53" s="15">
        <f t="shared" si="19"/>
        <v>416.6666666666667</v>
      </c>
      <c r="Z53" s="15">
        <f t="shared" si="19"/>
        <v>416.6666666666667</v>
      </c>
      <c r="AA53" s="15">
        <f t="shared" si="19"/>
        <v>416.6666666666667</v>
      </c>
      <c r="AB53" s="15">
        <f t="shared" si="19"/>
        <v>416.6666666666667</v>
      </c>
      <c r="AC53" s="50">
        <f t="shared" si="17"/>
        <v>5000</v>
      </c>
    </row>
    <row r="54" spans="1:29" ht="12.75">
      <c r="A54" s="13">
        <v>31</v>
      </c>
      <c r="B54" s="11" t="s">
        <v>91</v>
      </c>
      <c r="C54" s="27">
        <v>0</v>
      </c>
      <c r="D54" s="15">
        <f t="shared" si="18"/>
        <v>0</v>
      </c>
      <c r="E54" s="15">
        <f t="shared" si="18"/>
        <v>0</v>
      </c>
      <c r="F54" s="15">
        <f t="shared" si="18"/>
        <v>0</v>
      </c>
      <c r="G54" s="15">
        <f t="shared" si="18"/>
        <v>0</v>
      </c>
      <c r="H54" s="15">
        <f t="shared" si="18"/>
        <v>0</v>
      </c>
      <c r="I54" s="15">
        <f t="shared" si="18"/>
        <v>0</v>
      </c>
      <c r="J54" s="15">
        <f t="shared" si="18"/>
        <v>0</v>
      </c>
      <c r="K54" s="15">
        <f t="shared" si="18"/>
        <v>0</v>
      </c>
      <c r="L54" s="15">
        <f t="shared" si="18"/>
        <v>0</v>
      </c>
      <c r="M54" s="15">
        <f t="shared" si="18"/>
        <v>0</v>
      </c>
      <c r="N54" s="15">
        <f t="shared" si="18"/>
        <v>0</v>
      </c>
      <c r="O54" s="15">
        <f t="shared" si="18"/>
        <v>0</v>
      </c>
      <c r="P54" s="50">
        <f t="shared" si="16"/>
        <v>0</v>
      </c>
      <c r="Q54" s="15">
        <f>$C54/12</f>
        <v>0</v>
      </c>
      <c r="R54" s="15">
        <f t="shared" si="19"/>
        <v>0</v>
      </c>
      <c r="S54" s="15">
        <f t="shared" si="19"/>
        <v>0</v>
      </c>
      <c r="T54" s="15">
        <f t="shared" si="19"/>
        <v>0</v>
      </c>
      <c r="U54" s="15">
        <f t="shared" si="19"/>
        <v>0</v>
      </c>
      <c r="V54" s="15">
        <f t="shared" si="19"/>
        <v>0</v>
      </c>
      <c r="W54" s="15">
        <f t="shared" si="19"/>
        <v>0</v>
      </c>
      <c r="X54" s="15">
        <f t="shared" si="19"/>
        <v>0</v>
      </c>
      <c r="Y54" s="15">
        <f t="shared" si="19"/>
        <v>0</v>
      </c>
      <c r="Z54" s="15">
        <f t="shared" si="19"/>
        <v>0</v>
      </c>
      <c r="AA54" s="15">
        <f t="shared" si="19"/>
        <v>0</v>
      </c>
      <c r="AB54" s="15">
        <f t="shared" si="19"/>
        <v>0</v>
      </c>
      <c r="AC54" s="50">
        <f t="shared" si="17"/>
        <v>0</v>
      </c>
    </row>
    <row r="55" spans="1:29" ht="12.75">
      <c r="A55" s="13">
        <v>32</v>
      </c>
      <c r="B55" s="11" t="s">
        <v>92</v>
      </c>
      <c r="C55" s="27">
        <v>0</v>
      </c>
      <c r="D55" s="15">
        <f t="shared" si="18"/>
        <v>0</v>
      </c>
      <c r="E55" s="15">
        <f t="shared" si="18"/>
        <v>0</v>
      </c>
      <c r="F55" s="15">
        <f t="shared" si="18"/>
        <v>0</v>
      </c>
      <c r="G55" s="15">
        <f t="shared" si="18"/>
        <v>0</v>
      </c>
      <c r="H55" s="15">
        <f t="shared" si="18"/>
        <v>0</v>
      </c>
      <c r="I55" s="15">
        <f t="shared" si="18"/>
        <v>0</v>
      </c>
      <c r="J55" s="15">
        <f t="shared" si="18"/>
        <v>0</v>
      </c>
      <c r="K55" s="15">
        <f t="shared" si="18"/>
        <v>0</v>
      </c>
      <c r="L55" s="15">
        <f t="shared" si="18"/>
        <v>0</v>
      </c>
      <c r="M55" s="15">
        <f t="shared" si="18"/>
        <v>0</v>
      </c>
      <c r="N55" s="15">
        <f t="shared" si="18"/>
        <v>0</v>
      </c>
      <c r="O55" s="15">
        <f t="shared" si="18"/>
        <v>0</v>
      </c>
      <c r="P55" s="50">
        <f t="shared" si="16"/>
        <v>0</v>
      </c>
      <c r="Q55" s="15">
        <f>$C55/12</f>
        <v>0</v>
      </c>
      <c r="R55" s="15">
        <f t="shared" si="19"/>
        <v>0</v>
      </c>
      <c r="S55" s="15">
        <f t="shared" si="19"/>
        <v>0</v>
      </c>
      <c r="T55" s="15">
        <f t="shared" si="19"/>
        <v>0</v>
      </c>
      <c r="U55" s="15">
        <f t="shared" si="19"/>
        <v>0</v>
      </c>
      <c r="V55" s="15">
        <f t="shared" si="19"/>
        <v>0</v>
      </c>
      <c r="W55" s="15">
        <f t="shared" si="19"/>
        <v>0</v>
      </c>
      <c r="X55" s="15">
        <f t="shared" si="19"/>
        <v>0</v>
      </c>
      <c r="Y55" s="15">
        <f t="shared" si="19"/>
        <v>0</v>
      </c>
      <c r="Z55" s="15">
        <f t="shared" si="19"/>
        <v>0</v>
      </c>
      <c r="AA55" s="15">
        <f t="shared" si="19"/>
        <v>0</v>
      </c>
      <c r="AB55" s="15">
        <f t="shared" si="19"/>
        <v>0</v>
      </c>
      <c r="AC55" s="50">
        <f t="shared" si="17"/>
        <v>0</v>
      </c>
    </row>
    <row r="56" spans="1:29" ht="12.75">
      <c r="A56" s="13">
        <v>32</v>
      </c>
      <c r="B56" s="11" t="s">
        <v>93</v>
      </c>
      <c r="C56" s="27">
        <v>0</v>
      </c>
      <c r="D56" s="15">
        <f t="shared" si="18"/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50">
        <f t="shared" si="16"/>
        <v>0</v>
      </c>
      <c r="Q56" s="15">
        <f>$C56/12</f>
        <v>0</v>
      </c>
      <c r="R56" s="15">
        <f t="shared" si="19"/>
        <v>0</v>
      </c>
      <c r="S56" s="15">
        <f t="shared" si="19"/>
        <v>0</v>
      </c>
      <c r="T56" s="15">
        <f t="shared" si="19"/>
        <v>0</v>
      </c>
      <c r="U56" s="15">
        <f t="shared" si="19"/>
        <v>0</v>
      </c>
      <c r="V56" s="15">
        <f t="shared" si="19"/>
        <v>0</v>
      </c>
      <c r="W56" s="15">
        <f t="shared" si="19"/>
        <v>0</v>
      </c>
      <c r="X56" s="15">
        <f t="shared" si="19"/>
        <v>0</v>
      </c>
      <c r="Y56" s="15">
        <f t="shared" si="19"/>
        <v>0</v>
      </c>
      <c r="Z56" s="15">
        <f t="shared" si="19"/>
        <v>0</v>
      </c>
      <c r="AA56" s="15">
        <f t="shared" si="19"/>
        <v>0</v>
      </c>
      <c r="AB56" s="15">
        <f t="shared" si="19"/>
        <v>0</v>
      </c>
      <c r="AC56" s="50">
        <f t="shared" si="17"/>
        <v>0</v>
      </c>
    </row>
    <row r="57" spans="1:29" ht="12.75">
      <c r="A57" s="13">
        <v>32</v>
      </c>
      <c r="B57" s="11" t="s">
        <v>94</v>
      </c>
      <c r="C57" s="27">
        <v>0</v>
      </c>
      <c r="D57" s="15">
        <f t="shared" si="18"/>
        <v>0</v>
      </c>
      <c r="E57" s="15">
        <f t="shared" si="18"/>
        <v>0</v>
      </c>
      <c r="F57" s="15">
        <f t="shared" si="18"/>
        <v>0</v>
      </c>
      <c r="G57" s="15">
        <f t="shared" si="18"/>
        <v>0</v>
      </c>
      <c r="H57" s="15">
        <f t="shared" si="18"/>
        <v>0</v>
      </c>
      <c r="I57" s="15">
        <f t="shared" si="18"/>
        <v>0</v>
      </c>
      <c r="J57" s="15">
        <f t="shared" si="18"/>
        <v>0</v>
      </c>
      <c r="K57" s="15">
        <f t="shared" si="18"/>
        <v>0</v>
      </c>
      <c r="L57" s="15">
        <f t="shared" si="18"/>
        <v>0</v>
      </c>
      <c r="M57" s="15">
        <f t="shared" si="18"/>
        <v>0</v>
      </c>
      <c r="N57" s="15">
        <f t="shared" si="18"/>
        <v>0</v>
      </c>
      <c r="O57" s="15">
        <f t="shared" si="18"/>
        <v>0</v>
      </c>
      <c r="P57" s="50">
        <f t="shared" si="16"/>
        <v>0</v>
      </c>
      <c r="Q57" s="15">
        <f>$C57/12</f>
        <v>0</v>
      </c>
      <c r="R57" s="15">
        <f t="shared" si="19"/>
        <v>0</v>
      </c>
      <c r="S57" s="15">
        <f t="shared" si="19"/>
        <v>0</v>
      </c>
      <c r="T57" s="15">
        <f t="shared" si="19"/>
        <v>0</v>
      </c>
      <c r="U57" s="15">
        <f t="shared" si="19"/>
        <v>0</v>
      </c>
      <c r="V57" s="15">
        <f t="shared" si="19"/>
        <v>0</v>
      </c>
      <c r="W57" s="15">
        <f t="shared" si="19"/>
        <v>0</v>
      </c>
      <c r="X57" s="15">
        <f t="shared" si="19"/>
        <v>0</v>
      </c>
      <c r="Y57" s="15">
        <f t="shared" si="19"/>
        <v>0</v>
      </c>
      <c r="Z57" s="15">
        <f t="shared" si="19"/>
        <v>0</v>
      </c>
      <c r="AA57" s="15">
        <f t="shared" si="19"/>
        <v>0</v>
      </c>
      <c r="AB57" s="15">
        <f t="shared" si="19"/>
        <v>0</v>
      </c>
      <c r="AC57" s="50">
        <f t="shared" si="17"/>
        <v>0</v>
      </c>
    </row>
    <row r="58" spans="1:29" ht="12.75">
      <c r="A58" s="13">
        <v>32</v>
      </c>
      <c r="B58" s="11" t="s">
        <v>95</v>
      </c>
      <c r="C58" s="27">
        <v>0</v>
      </c>
      <c r="D58" s="15">
        <f t="shared" si="18"/>
        <v>0</v>
      </c>
      <c r="E58" s="15">
        <f t="shared" si="18"/>
        <v>0</v>
      </c>
      <c r="F58" s="15">
        <f t="shared" si="18"/>
        <v>0</v>
      </c>
      <c r="G58" s="15">
        <f t="shared" si="18"/>
        <v>0</v>
      </c>
      <c r="H58" s="15">
        <f t="shared" si="18"/>
        <v>0</v>
      </c>
      <c r="I58" s="15">
        <f t="shared" si="18"/>
        <v>0</v>
      </c>
      <c r="J58" s="15">
        <f t="shared" si="18"/>
        <v>0</v>
      </c>
      <c r="K58" s="15">
        <f t="shared" si="18"/>
        <v>0</v>
      </c>
      <c r="L58" s="15">
        <f t="shared" si="18"/>
        <v>0</v>
      </c>
      <c r="M58" s="15">
        <f t="shared" si="18"/>
        <v>0</v>
      </c>
      <c r="N58" s="15">
        <f t="shared" si="18"/>
        <v>0</v>
      </c>
      <c r="O58" s="15">
        <f t="shared" si="18"/>
        <v>0</v>
      </c>
      <c r="P58" s="50">
        <f t="shared" si="16"/>
        <v>0</v>
      </c>
      <c r="Q58" s="15">
        <f>$C58/12</f>
        <v>0</v>
      </c>
      <c r="R58" s="15">
        <f t="shared" si="19"/>
        <v>0</v>
      </c>
      <c r="S58" s="15">
        <f t="shared" si="19"/>
        <v>0</v>
      </c>
      <c r="T58" s="15">
        <f t="shared" si="19"/>
        <v>0</v>
      </c>
      <c r="U58" s="15">
        <f t="shared" si="19"/>
        <v>0</v>
      </c>
      <c r="V58" s="15">
        <f t="shared" si="19"/>
        <v>0</v>
      </c>
      <c r="W58" s="15">
        <f t="shared" si="19"/>
        <v>0</v>
      </c>
      <c r="X58" s="15">
        <f t="shared" si="19"/>
        <v>0</v>
      </c>
      <c r="Y58" s="15">
        <f t="shared" si="19"/>
        <v>0</v>
      </c>
      <c r="Z58" s="15">
        <f t="shared" si="19"/>
        <v>0</v>
      </c>
      <c r="AA58" s="15">
        <f t="shared" si="19"/>
        <v>0</v>
      </c>
      <c r="AB58" s="15">
        <f t="shared" si="19"/>
        <v>0</v>
      </c>
      <c r="AC58" s="50">
        <f t="shared" si="17"/>
        <v>0</v>
      </c>
    </row>
    <row r="59" spans="1:29" ht="12.75">
      <c r="A59" s="13">
        <v>32</v>
      </c>
      <c r="B59" s="11" t="s">
        <v>96</v>
      </c>
      <c r="C59" s="27">
        <v>0</v>
      </c>
      <c r="D59" s="15">
        <f t="shared" si="18"/>
        <v>0</v>
      </c>
      <c r="E59" s="15">
        <f t="shared" si="18"/>
        <v>0</v>
      </c>
      <c r="F59" s="15">
        <f t="shared" si="18"/>
        <v>0</v>
      </c>
      <c r="G59" s="15">
        <f t="shared" si="18"/>
        <v>0</v>
      </c>
      <c r="H59" s="15">
        <f t="shared" si="18"/>
        <v>0</v>
      </c>
      <c r="I59" s="15">
        <f t="shared" si="18"/>
        <v>0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8"/>
        <v>0</v>
      </c>
      <c r="O59" s="15">
        <f t="shared" si="18"/>
        <v>0</v>
      </c>
      <c r="P59" s="50">
        <f t="shared" si="16"/>
        <v>0</v>
      </c>
      <c r="Q59" s="15">
        <f>$C59/12</f>
        <v>0</v>
      </c>
      <c r="R59" s="15">
        <f t="shared" si="19"/>
        <v>0</v>
      </c>
      <c r="S59" s="15">
        <f t="shared" si="19"/>
        <v>0</v>
      </c>
      <c r="T59" s="15">
        <f t="shared" si="19"/>
        <v>0</v>
      </c>
      <c r="U59" s="15">
        <f t="shared" si="19"/>
        <v>0</v>
      </c>
      <c r="V59" s="15">
        <f t="shared" si="19"/>
        <v>0</v>
      </c>
      <c r="W59" s="15">
        <f t="shared" si="19"/>
        <v>0</v>
      </c>
      <c r="X59" s="15">
        <f t="shared" si="19"/>
        <v>0</v>
      </c>
      <c r="Y59" s="15">
        <f t="shared" si="19"/>
        <v>0</v>
      </c>
      <c r="Z59" s="15">
        <f t="shared" si="19"/>
        <v>0</v>
      </c>
      <c r="AA59" s="15">
        <f t="shared" si="19"/>
        <v>0</v>
      </c>
      <c r="AB59" s="15">
        <f t="shared" si="19"/>
        <v>0</v>
      </c>
      <c r="AC59" s="50">
        <f t="shared" si="17"/>
        <v>0</v>
      </c>
    </row>
    <row r="60" spans="1:29" ht="12.75">
      <c r="A60" s="13">
        <v>32</v>
      </c>
      <c r="B60" s="11" t="s">
        <v>97</v>
      </c>
      <c r="C60" s="27">
        <v>0</v>
      </c>
      <c r="D60" s="15">
        <f t="shared" si="18"/>
        <v>0</v>
      </c>
      <c r="E60" s="15">
        <f t="shared" si="18"/>
        <v>0</v>
      </c>
      <c r="F60" s="15">
        <f t="shared" si="18"/>
        <v>0</v>
      </c>
      <c r="G60" s="15">
        <f t="shared" si="18"/>
        <v>0</v>
      </c>
      <c r="H60" s="15">
        <f t="shared" si="18"/>
        <v>0</v>
      </c>
      <c r="I60" s="15">
        <f t="shared" si="18"/>
        <v>0</v>
      </c>
      <c r="J60" s="15">
        <f t="shared" si="18"/>
        <v>0</v>
      </c>
      <c r="K60" s="15">
        <f t="shared" si="18"/>
        <v>0</v>
      </c>
      <c r="L60" s="15">
        <f t="shared" si="18"/>
        <v>0</v>
      </c>
      <c r="M60" s="15">
        <f t="shared" si="18"/>
        <v>0</v>
      </c>
      <c r="N60" s="15">
        <f t="shared" si="18"/>
        <v>0</v>
      </c>
      <c r="O60" s="15">
        <f t="shared" si="18"/>
        <v>0</v>
      </c>
      <c r="P60" s="50">
        <f t="shared" si="16"/>
        <v>0</v>
      </c>
      <c r="Q60" s="15">
        <f>$C60/12</f>
        <v>0</v>
      </c>
      <c r="R60" s="15">
        <f t="shared" si="19"/>
        <v>0</v>
      </c>
      <c r="S60" s="15">
        <f t="shared" si="19"/>
        <v>0</v>
      </c>
      <c r="T60" s="15">
        <f t="shared" si="19"/>
        <v>0</v>
      </c>
      <c r="U60" s="15">
        <f t="shared" si="19"/>
        <v>0</v>
      </c>
      <c r="V60" s="15">
        <f t="shared" si="19"/>
        <v>0</v>
      </c>
      <c r="W60" s="15">
        <f t="shared" si="19"/>
        <v>0</v>
      </c>
      <c r="X60" s="15">
        <f t="shared" si="19"/>
        <v>0</v>
      </c>
      <c r="Y60" s="15">
        <f t="shared" si="19"/>
        <v>0</v>
      </c>
      <c r="Z60" s="15">
        <f t="shared" si="19"/>
        <v>0</v>
      </c>
      <c r="AA60" s="15">
        <f t="shared" si="19"/>
        <v>0</v>
      </c>
      <c r="AB60" s="15">
        <f t="shared" si="19"/>
        <v>0</v>
      </c>
      <c r="AC60" s="50">
        <f t="shared" si="17"/>
        <v>0</v>
      </c>
    </row>
    <row r="61" spans="1:29" ht="12.75">
      <c r="A61" s="17" t="s">
        <v>55</v>
      </c>
      <c r="C61" s="22">
        <f>SUM(C32:C60)</f>
        <v>65000</v>
      </c>
      <c r="D61" s="22">
        <f aca="true" t="shared" si="20" ref="D61:O61">SUM(D32:D60)</f>
        <v>10416.666666666666</v>
      </c>
      <c r="E61" s="22">
        <f t="shared" si="20"/>
        <v>11416.666666666668</v>
      </c>
      <c r="F61" s="22">
        <f t="shared" si="20"/>
        <v>5416.666666666667</v>
      </c>
      <c r="G61" s="22">
        <f t="shared" si="20"/>
        <v>10416.666666666666</v>
      </c>
      <c r="H61" s="22">
        <f t="shared" si="20"/>
        <v>15416.666666666666</v>
      </c>
      <c r="I61" s="22">
        <f t="shared" si="20"/>
        <v>5416.666666666667</v>
      </c>
      <c r="J61" s="22">
        <f t="shared" si="20"/>
        <v>25416.666666666668</v>
      </c>
      <c r="K61" s="22">
        <f t="shared" si="20"/>
        <v>21416.666666666664</v>
      </c>
      <c r="L61" s="22">
        <f t="shared" si="20"/>
        <v>7416.666666666667</v>
      </c>
      <c r="M61" s="22">
        <f t="shared" si="20"/>
        <v>8416.666666666666</v>
      </c>
      <c r="N61" s="22">
        <f t="shared" si="20"/>
        <v>9416.666666666666</v>
      </c>
      <c r="O61" s="22">
        <f t="shared" si="20"/>
        <v>12416.666666666666</v>
      </c>
      <c r="P61" s="60">
        <f>SUM(D61:O61)</f>
        <v>143000.00000000003</v>
      </c>
      <c r="Q61" s="22">
        <f aca="true" t="shared" si="21" ref="Q61:AB61">SUM(Q32:Q60)</f>
        <v>13416.666666666666</v>
      </c>
      <c r="R61" s="22">
        <f t="shared" si="21"/>
        <v>9416.666666666666</v>
      </c>
      <c r="S61" s="22">
        <f t="shared" si="21"/>
        <v>10416.666666666666</v>
      </c>
      <c r="T61" s="22">
        <f t="shared" si="21"/>
        <v>12416.666666666668</v>
      </c>
      <c r="U61" s="22">
        <f t="shared" si="21"/>
        <v>15416.666666666666</v>
      </c>
      <c r="V61" s="22">
        <f t="shared" si="21"/>
        <v>5416.666666666667</v>
      </c>
      <c r="W61" s="22">
        <f t="shared" si="21"/>
        <v>23416.666666666668</v>
      </c>
      <c r="X61" s="22">
        <f t="shared" si="21"/>
        <v>41333.333333333336</v>
      </c>
      <c r="Y61" s="22">
        <f t="shared" si="21"/>
        <v>11416.666666666668</v>
      </c>
      <c r="Z61" s="22">
        <f t="shared" si="21"/>
        <v>14000</v>
      </c>
      <c r="AA61" s="22">
        <f t="shared" si="21"/>
        <v>12416.666666666666</v>
      </c>
      <c r="AB61" s="22">
        <f t="shared" si="21"/>
        <v>19416.666666666664</v>
      </c>
      <c r="AC61" s="60">
        <f>SUM(Q61:AB61)</f>
        <v>188499.99999999997</v>
      </c>
    </row>
    <row r="62" spans="1:29" ht="12.75">
      <c r="A62" s="1" t="s">
        <v>57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64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64"/>
    </row>
    <row r="63" spans="1:29" ht="12.75">
      <c r="A63" s="39" t="s">
        <v>121</v>
      </c>
      <c r="B63" s="11" t="s">
        <v>130</v>
      </c>
      <c r="C63" s="27">
        <v>0</v>
      </c>
      <c r="D63" s="15">
        <f aca="true" t="shared" si="22" ref="D63:O65">$C63/12</f>
        <v>0</v>
      </c>
      <c r="E63" s="15">
        <f t="shared" si="22"/>
        <v>0</v>
      </c>
      <c r="F63" s="15">
        <f t="shared" si="22"/>
        <v>0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5">
        <f t="shared" si="22"/>
        <v>0</v>
      </c>
      <c r="M63" s="15">
        <f t="shared" si="22"/>
        <v>0</v>
      </c>
      <c r="N63" s="15">
        <f t="shared" si="22"/>
        <v>0</v>
      </c>
      <c r="O63" s="15">
        <f t="shared" si="22"/>
        <v>0</v>
      </c>
      <c r="P63" s="63">
        <f>SUM(D63:O63)</f>
        <v>0</v>
      </c>
      <c r="Q63" s="15">
        <f>$C63/12</f>
        <v>0</v>
      </c>
      <c r="R63" s="15">
        <f aca="true" t="shared" si="23" ref="R63:AB65">$C63/12</f>
        <v>0</v>
      </c>
      <c r="S63" s="15">
        <f t="shared" si="23"/>
        <v>0</v>
      </c>
      <c r="T63" s="15">
        <f t="shared" si="23"/>
        <v>0</v>
      </c>
      <c r="U63" s="15">
        <f t="shared" si="23"/>
        <v>0</v>
      </c>
      <c r="V63" s="15">
        <f t="shared" si="23"/>
        <v>0</v>
      </c>
      <c r="W63" s="15">
        <f t="shared" si="23"/>
        <v>0</v>
      </c>
      <c r="X63" s="15">
        <f t="shared" si="23"/>
        <v>0</v>
      </c>
      <c r="Y63" s="15">
        <f t="shared" si="23"/>
        <v>0</v>
      </c>
      <c r="Z63" s="15">
        <f t="shared" si="23"/>
        <v>0</v>
      </c>
      <c r="AA63" s="15">
        <f t="shared" si="23"/>
        <v>0</v>
      </c>
      <c r="AB63" s="15">
        <f t="shared" si="23"/>
        <v>0</v>
      </c>
      <c r="AC63" s="50">
        <f>SUM(Q63:AB63)</f>
        <v>0</v>
      </c>
    </row>
    <row r="64" spans="1:29" ht="12.75">
      <c r="A64" s="14"/>
      <c r="B64" s="11" t="s">
        <v>127</v>
      </c>
      <c r="C64" s="27">
        <v>0</v>
      </c>
      <c r="D64" s="15">
        <f t="shared" si="22"/>
        <v>0</v>
      </c>
      <c r="E64" s="15">
        <f t="shared" si="22"/>
        <v>0</v>
      </c>
      <c r="F64" s="15">
        <f t="shared" si="22"/>
        <v>0</v>
      </c>
      <c r="G64" s="15">
        <f t="shared" si="22"/>
        <v>0</v>
      </c>
      <c r="H64" s="15">
        <f t="shared" si="22"/>
        <v>0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si="22"/>
        <v>0</v>
      </c>
      <c r="P64" s="50">
        <f>SUM(D64:O64)</f>
        <v>0</v>
      </c>
      <c r="Q64" s="15">
        <f>$C64/12</f>
        <v>0</v>
      </c>
      <c r="R64" s="15">
        <f t="shared" si="23"/>
        <v>0</v>
      </c>
      <c r="S64" s="15">
        <f t="shared" si="23"/>
        <v>0</v>
      </c>
      <c r="T64" s="15">
        <f t="shared" si="23"/>
        <v>0</v>
      </c>
      <c r="U64" s="15">
        <f t="shared" si="23"/>
        <v>0</v>
      </c>
      <c r="V64" s="15">
        <f t="shared" si="23"/>
        <v>0</v>
      </c>
      <c r="W64" s="15">
        <f t="shared" si="23"/>
        <v>0</v>
      </c>
      <c r="X64" s="15">
        <f t="shared" si="23"/>
        <v>0</v>
      </c>
      <c r="Y64" s="15">
        <f t="shared" si="23"/>
        <v>0</v>
      </c>
      <c r="Z64" s="15">
        <f t="shared" si="23"/>
        <v>0</v>
      </c>
      <c r="AA64" s="15">
        <f t="shared" si="23"/>
        <v>0</v>
      </c>
      <c r="AB64" s="15">
        <f t="shared" si="23"/>
        <v>0</v>
      </c>
      <c r="AC64" s="50">
        <f>SUM(Q64:AB64)</f>
        <v>0</v>
      </c>
    </row>
    <row r="65" spans="1:29" ht="12.75">
      <c r="A65" s="14"/>
      <c r="B65" s="11" t="s">
        <v>47</v>
      </c>
      <c r="C65" s="27">
        <v>0</v>
      </c>
      <c r="D65" s="15">
        <f t="shared" si="22"/>
        <v>0</v>
      </c>
      <c r="E65" s="15">
        <f t="shared" si="22"/>
        <v>0</v>
      </c>
      <c r="F65" s="15">
        <f t="shared" si="22"/>
        <v>0</v>
      </c>
      <c r="G65" s="15">
        <f t="shared" si="22"/>
        <v>0</v>
      </c>
      <c r="H65" s="15">
        <f t="shared" si="22"/>
        <v>0</v>
      </c>
      <c r="I65" s="15">
        <f t="shared" si="22"/>
        <v>0</v>
      </c>
      <c r="J65" s="15">
        <f t="shared" si="22"/>
        <v>0</v>
      </c>
      <c r="K65" s="15">
        <f t="shared" si="22"/>
        <v>0</v>
      </c>
      <c r="L65" s="15">
        <f t="shared" si="22"/>
        <v>0</v>
      </c>
      <c r="M65" s="15">
        <f t="shared" si="22"/>
        <v>0</v>
      </c>
      <c r="N65" s="15">
        <f t="shared" si="22"/>
        <v>0</v>
      </c>
      <c r="O65" s="15">
        <f t="shared" si="22"/>
        <v>0</v>
      </c>
      <c r="P65" s="65">
        <f>SUM(D65:O65)</f>
        <v>0</v>
      </c>
      <c r="Q65" s="15">
        <f>$C65/12</f>
        <v>0</v>
      </c>
      <c r="R65" s="15">
        <f t="shared" si="23"/>
        <v>0</v>
      </c>
      <c r="S65" s="15">
        <f t="shared" si="23"/>
        <v>0</v>
      </c>
      <c r="T65" s="15">
        <f t="shared" si="23"/>
        <v>0</v>
      </c>
      <c r="U65" s="15">
        <f t="shared" si="23"/>
        <v>0</v>
      </c>
      <c r="V65" s="15">
        <f t="shared" si="23"/>
        <v>0</v>
      </c>
      <c r="W65" s="15">
        <f t="shared" si="23"/>
        <v>0</v>
      </c>
      <c r="X65" s="15">
        <f t="shared" si="23"/>
        <v>0</v>
      </c>
      <c r="Y65" s="15">
        <f t="shared" si="23"/>
        <v>0</v>
      </c>
      <c r="Z65" s="15">
        <f t="shared" si="23"/>
        <v>0</v>
      </c>
      <c r="AA65" s="15">
        <f t="shared" si="23"/>
        <v>0</v>
      </c>
      <c r="AB65" s="15">
        <f t="shared" si="23"/>
        <v>0</v>
      </c>
      <c r="AC65" s="50">
        <f>SUM(Q65:AB65)</f>
        <v>0</v>
      </c>
    </row>
    <row r="66" spans="1:29" ht="12.75">
      <c r="A66" s="12" t="s">
        <v>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64"/>
    </row>
    <row r="67" spans="1:29" ht="12.75">
      <c r="A67" s="14"/>
      <c r="B67" s="37" t="s">
        <v>123</v>
      </c>
      <c r="C67" s="26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57">
        <v>0</v>
      </c>
      <c r="P67" s="50">
        <f>SUM(D67:O67)</f>
        <v>0</v>
      </c>
      <c r="Q67" s="58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25000</v>
      </c>
      <c r="X67" s="27">
        <v>0</v>
      </c>
      <c r="Y67" s="27">
        <v>0</v>
      </c>
      <c r="Z67" s="27">
        <v>0</v>
      </c>
      <c r="AA67" s="27">
        <v>0</v>
      </c>
      <c r="AB67" s="57">
        <v>0</v>
      </c>
      <c r="AC67" s="50">
        <f>SUM(Q67:AB67)</f>
        <v>25000</v>
      </c>
    </row>
    <row r="68" spans="1:29" ht="12.75">
      <c r="A68" s="14"/>
      <c r="B68" s="37" t="s">
        <v>122</v>
      </c>
      <c r="C68" s="26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7">
        <v>0</v>
      </c>
      <c r="P68" s="50">
        <f>SUM(D68:O68)</f>
        <v>0</v>
      </c>
      <c r="Q68" s="58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57">
        <v>0</v>
      </c>
      <c r="AC68" s="50">
        <f>SUM(Q68:AB68)</f>
        <v>0</v>
      </c>
    </row>
    <row r="69" spans="1:29" ht="12.75">
      <c r="A69" s="14"/>
      <c r="B69" s="11" t="s">
        <v>186</v>
      </c>
      <c r="C69" s="26"/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25000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57">
        <v>0</v>
      </c>
      <c r="P69" s="50">
        <f>SUM(D69:O69)</f>
        <v>25000</v>
      </c>
      <c r="Q69" s="58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57">
        <v>0</v>
      </c>
      <c r="AC69" s="50">
        <f>SUM(Q69:AB69)</f>
        <v>0</v>
      </c>
    </row>
    <row r="70" spans="1:29" ht="12.75">
      <c r="A70" s="12" t="s">
        <v>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4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64"/>
    </row>
    <row r="71" spans="1:29" ht="12.75">
      <c r="A71" s="14"/>
      <c r="B71" s="12" t="s">
        <v>9</v>
      </c>
      <c r="C71" s="27">
        <v>0</v>
      </c>
      <c r="D71" s="15">
        <f aca="true" t="shared" si="24" ref="D71:O76">$C71/12</f>
        <v>0</v>
      </c>
      <c r="E71" s="15">
        <f t="shared" si="24"/>
        <v>0</v>
      </c>
      <c r="F71" s="15">
        <f t="shared" si="24"/>
        <v>0</v>
      </c>
      <c r="G71" s="15">
        <f t="shared" si="24"/>
        <v>0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5">
        <f t="shared" si="24"/>
        <v>0</v>
      </c>
      <c r="L71" s="15">
        <f t="shared" si="24"/>
        <v>0</v>
      </c>
      <c r="M71" s="15">
        <f t="shared" si="24"/>
        <v>0</v>
      </c>
      <c r="N71" s="15">
        <f t="shared" si="24"/>
        <v>0</v>
      </c>
      <c r="O71" s="15">
        <f t="shared" si="24"/>
        <v>0</v>
      </c>
      <c r="P71" s="50">
        <f aca="true" t="shared" si="25" ref="P71:P76">SUM(D71:O71)</f>
        <v>0</v>
      </c>
      <c r="Q71" s="15">
        <f aca="true" t="shared" si="26" ref="Q71:AB76">$C71/12</f>
        <v>0</v>
      </c>
      <c r="R71" s="15">
        <f t="shared" si="26"/>
        <v>0</v>
      </c>
      <c r="S71" s="15">
        <f t="shared" si="26"/>
        <v>0</v>
      </c>
      <c r="T71" s="15">
        <f t="shared" si="26"/>
        <v>0</v>
      </c>
      <c r="U71" s="15">
        <f t="shared" si="26"/>
        <v>0</v>
      </c>
      <c r="V71" s="15">
        <f t="shared" si="26"/>
        <v>0</v>
      </c>
      <c r="W71" s="15">
        <f t="shared" si="26"/>
        <v>0</v>
      </c>
      <c r="X71" s="15">
        <f t="shared" si="26"/>
        <v>0</v>
      </c>
      <c r="Y71" s="15">
        <f t="shared" si="26"/>
        <v>0</v>
      </c>
      <c r="Z71" s="15">
        <f t="shared" si="26"/>
        <v>0</v>
      </c>
      <c r="AA71" s="15">
        <f t="shared" si="26"/>
        <v>0</v>
      </c>
      <c r="AB71" s="15">
        <f t="shared" si="26"/>
        <v>0</v>
      </c>
      <c r="AC71" s="50">
        <f aca="true" t="shared" si="27" ref="AC71:AC76">SUM(Q71:AB71)</f>
        <v>0</v>
      </c>
    </row>
    <row r="72" spans="1:29" ht="12.75">
      <c r="A72" s="14"/>
      <c r="B72" s="12" t="s">
        <v>10</v>
      </c>
      <c r="C72" s="27">
        <v>40000</v>
      </c>
      <c r="D72" s="15">
        <f t="shared" si="24"/>
        <v>3333.3333333333335</v>
      </c>
      <c r="E72" s="15">
        <f t="shared" si="24"/>
        <v>3333.3333333333335</v>
      </c>
      <c r="F72" s="15">
        <f t="shared" si="24"/>
        <v>3333.3333333333335</v>
      </c>
      <c r="G72" s="15">
        <f t="shared" si="24"/>
        <v>3333.3333333333335</v>
      </c>
      <c r="H72" s="15">
        <f t="shared" si="24"/>
        <v>3333.3333333333335</v>
      </c>
      <c r="I72" s="15">
        <f t="shared" si="24"/>
        <v>3333.3333333333335</v>
      </c>
      <c r="J72" s="15">
        <f t="shared" si="24"/>
        <v>3333.3333333333335</v>
      </c>
      <c r="K72" s="15">
        <f t="shared" si="24"/>
        <v>3333.3333333333335</v>
      </c>
      <c r="L72" s="15">
        <f t="shared" si="24"/>
        <v>3333.3333333333335</v>
      </c>
      <c r="M72" s="15">
        <f t="shared" si="24"/>
        <v>3333.3333333333335</v>
      </c>
      <c r="N72" s="15">
        <f t="shared" si="24"/>
        <v>3333.3333333333335</v>
      </c>
      <c r="O72" s="15">
        <f t="shared" si="24"/>
        <v>3333.3333333333335</v>
      </c>
      <c r="P72" s="50">
        <f t="shared" si="25"/>
        <v>40000</v>
      </c>
      <c r="Q72" s="15">
        <f t="shared" si="26"/>
        <v>3333.3333333333335</v>
      </c>
      <c r="R72" s="15">
        <f t="shared" si="26"/>
        <v>3333.3333333333335</v>
      </c>
      <c r="S72" s="15">
        <f t="shared" si="26"/>
        <v>3333.3333333333335</v>
      </c>
      <c r="T72" s="15">
        <f t="shared" si="26"/>
        <v>3333.3333333333335</v>
      </c>
      <c r="U72" s="15">
        <f t="shared" si="26"/>
        <v>3333.3333333333335</v>
      </c>
      <c r="V72" s="15">
        <f t="shared" si="26"/>
        <v>3333.3333333333335</v>
      </c>
      <c r="W72" s="15">
        <f t="shared" si="26"/>
        <v>3333.3333333333335</v>
      </c>
      <c r="X72" s="15">
        <f t="shared" si="26"/>
        <v>3333.3333333333335</v>
      </c>
      <c r="Y72" s="15">
        <f t="shared" si="26"/>
        <v>3333.3333333333335</v>
      </c>
      <c r="Z72" s="15">
        <f t="shared" si="26"/>
        <v>3333.3333333333335</v>
      </c>
      <c r="AA72" s="15">
        <f t="shared" si="26"/>
        <v>3333.3333333333335</v>
      </c>
      <c r="AB72" s="15">
        <f t="shared" si="26"/>
        <v>3333.3333333333335</v>
      </c>
      <c r="AC72" s="50">
        <f t="shared" si="27"/>
        <v>40000</v>
      </c>
    </row>
    <row r="73" spans="1:29" ht="12.75">
      <c r="A73" s="14"/>
      <c r="B73" s="12" t="s">
        <v>50</v>
      </c>
      <c r="C73" s="27">
        <v>0</v>
      </c>
      <c r="D73" s="15">
        <f t="shared" si="24"/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50">
        <f>SUM(D73:O73)</f>
        <v>0</v>
      </c>
      <c r="Q73" s="15">
        <f t="shared" si="26"/>
        <v>0</v>
      </c>
      <c r="R73" s="15">
        <f t="shared" si="26"/>
        <v>0</v>
      </c>
      <c r="S73" s="15">
        <f t="shared" si="26"/>
        <v>0</v>
      </c>
      <c r="T73" s="15">
        <f t="shared" si="26"/>
        <v>0</v>
      </c>
      <c r="U73" s="15">
        <f t="shared" si="26"/>
        <v>0</v>
      </c>
      <c r="V73" s="15">
        <f t="shared" si="26"/>
        <v>0</v>
      </c>
      <c r="W73" s="15">
        <f t="shared" si="26"/>
        <v>0</v>
      </c>
      <c r="X73" s="15">
        <f t="shared" si="26"/>
        <v>0</v>
      </c>
      <c r="Y73" s="15">
        <f t="shared" si="26"/>
        <v>0</v>
      </c>
      <c r="Z73" s="15">
        <f t="shared" si="26"/>
        <v>0</v>
      </c>
      <c r="AA73" s="15">
        <f t="shared" si="26"/>
        <v>0</v>
      </c>
      <c r="AB73" s="15">
        <f t="shared" si="26"/>
        <v>0</v>
      </c>
      <c r="AC73" s="50">
        <f>SUM(Q73:AB73)</f>
        <v>0</v>
      </c>
    </row>
    <row r="74" spans="1:29" ht="12.75">
      <c r="A74" s="14"/>
      <c r="B74" s="12" t="s">
        <v>11</v>
      </c>
      <c r="C74" s="27"/>
      <c r="D74" s="15">
        <f t="shared" si="24"/>
        <v>0</v>
      </c>
      <c r="E74" s="15">
        <f t="shared" si="24"/>
        <v>0</v>
      </c>
      <c r="F74" s="15">
        <f t="shared" si="24"/>
        <v>0</v>
      </c>
      <c r="G74" s="15">
        <f t="shared" si="24"/>
        <v>0</v>
      </c>
      <c r="H74" s="15">
        <v>2000</v>
      </c>
      <c r="I74" s="15">
        <f t="shared" si="24"/>
        <v>0</v>
      </c>
      <c r="J74" s="15">
        <f t="shared" si="24"/>
        <v>0</v>
      </c>
      <c r="K74" s="15">
        <f t="shared" si="24"/>
        <v>0</v>
      </c>
      <c r="L74" s="15">
        <f t="shared" si="24"/>
        <v>0</v>
      </c>
      <c r="M74" s="15">
        <f t="shared" si="24"/>
        <v>0</v>
      </c>
      <c r="N74" s="15">
        <f t="shared" si="24"/>
        <v>0</v>
      </c>
      <c r="O74" s="15">
        <f t="shared" si="24"/>
        <v>0</v>
      </c>
      <c r="P74" s="50">
        <f t="shared" si="25"/>
        <v>2000</v>
      </c>
      <c r="Q74" s="15">
        <f t="shared" si="26"/>
        <v>0</v>
      </c>
      <c r="R74" s="15">
        <f t="shared" si="26"/>
        <v>0</v>
      </c>
      <c r="S74" s="15">
        <f t="shared" si="26"/>
        <v>0</v>
      </c>
      <c r="T74" s="15">
        <f t="shared" si="26"/>
        <v>0</v>
      </c>
      <c r="U74" s="15">
        <v>3000</v>
      </c>
      <c r="V74" s="15">
        <f t="shared" si="26"/>
        <v>0</v>
      </c>
      <c r="W74" s="15">
        <f t="shared" si="26"/>
        <v>0</v>
      </c>
      <c r="X74" s="15">
        <f t="shared" si="26"/>
        <v>0</v>
      </c>
      <c r="Y74" s="15">
        <f t="shared" si="26"/>
        <v>0</v>
      </c>
      <c r="Z74" s="15">
        <f t="shared" si="26"/>
        <v>0</v>
      </c>
      <c r="AA74" s="15">
        <f t="shared" si="26"/>
        <v>0</v>
      </c>
      <c r="AB74" s="15">
        <f t="shared" si="26"/>
        <v>0</v>
      </c>
      <c r="AC74" s="50">
        <f t="shared" si="27"/>
        <v>3000</v>
      </c>
    </row>
    <row r="75" spans="1:29" ht="12.75">
      <c r="A75" s="14"/>
      <c r="B75" s="11" t="s">
        <v>47</v>
      </c>
      <c r="C75" s="27">
        <v>0</v>
      </c>
      <c r="D75" s="15">
        <f t="shared" si="24"/>
        <v>0</v>
      </c>
      <c r="E75" s="15">
        <f t="shared" si="24"/>
        <v>0</v>
      </c>
      <c r="F75" s="15">
        <f t="shared" si="24"/>
        <v>0</v>
      </c>
      <c r="G75" s="15">
        <f t="shared" si="24"/>
        <v>0</v>
      </c>
      <c r="H75" s="15">
        <f t="shared" si="24"/>
        <v>0</v>
      </c>
      <c r="I75" s="15">
        <f t="shared" si="24"/>
        <v>0</v>
      </c>
      <c r="J75" s="15">
        <f t="shared" si="24"/>
        <v>0</v>
      </c>
      <c r="K75" s="15">
        <f t="shared" si="24"/>
        <v>0</v>
      </c>
      <c r="L75" s="15">
        <f t="shared" si="24"/>
        <v>0</v>
      </c>
      <c r="M75" s="15">
        <f t="shared" si="24"/>
        <v>0</v>
      </c>
      <c r="N75" s="15">
        <f t="shared" si="24"/>
        <v>0</v>
      </c>
      <c r="O75" s="15">
        <f t="shared" si="24"/>
        <v>0</v>
      </c>
      <c r="P75" s="50">
        <f t="shared" si="25"/>
        <v>0</v>
      </c>
      <c r="Q75" s="15">
        <f t="shared" si="26"/>
        <v>0</v>
      </c>
      <c r="R75" s="15">
        <f t="shared" si="26"/>
        <v>0</v>
      </c>
      <c r="S75" s="15">
        <f t="shared" si="26"/>
        <v>0</v>
      </c>
      <c r="T75" s="15">
        <f t="shared" si="26"/>
        <v>0</v>
      </c>
      <c r="U75" s="15">
        <f t="shared" si="26"/>
        <v>0</v>
      </c>
      <c r="V75" s="15">
        <f t="shared" si="26"/>
        <v>0</v>
      </c>
      <c r="W75" s="15">
        <f t="shared" si="26"/>
        <v>0</v>
      </c>
      <c r="X75" s="15">
        <f t="shared" si="26"/>
        <v>0</v>
      </c>
      <c r="Y75" s="15">
        <f t="shared" si="26"/>
        <v>0</v>
      </c>
      <c r="Z75" s="15">
        <f t="shared" si="26"/>
        <v>0</v>
      </c>
      <c r="AA75" s="15">
        <f t="shared" si="26"/>
        <v>0</v>
      </c>
      <c r="AB75" s="15">
        <f t="shared" si="26"/>
        <v>0</v>
      </c>
      <c r="AC75" s="50">
        <f t="shared" si="27"/>
        <v>0</v>
      </c>
    </row>
    <row r="76" spans="1:29" ht="12.75">
      <c r="A76" s="38" t="s">
        <v>132</v>
      </c>
      <c r="C76" s="36">
        <f>('Existing Loans'!F33+'Existing Loans'!F49)*12</f>
        <v>26499.999999999996</v>
      </c>
      <c r="D76" s="15">
        <f t="shared" si="24"/>
        <v>2208.333333333333</v>
      </c>
      <c r="E76" s="15">
        <f t="shared" si="24"/>
        <v>2208.333333333333</v>
      </c>
      <c r="F76" s="15">
        <f t="shared" si="24"/>
        <v>2208.333333333333</v>
      </c>
      <c r="G76" s="15">
        <f t="shared" si="24"/>
        <v>2208.333333333333</v>
      </c>
      <c r="H76" s="15">
        <f t="shared" si="24"/>
        <v>2208.333333333333</v>
      </c>
      <c r="I76" s="15">
        <f t="shared" si="24"/>
        <v>2208.333333333333</v>
      </c>
      <c r="J76" s="15">
        <f t="shared" si="24"/>
        <v>2208.333333333333</v>
      </c>
      <c r="K76" s="15">
        <f t="shared" si="24"/>
        <v>2208.333333333333</v>
      </c>
      <c r="L76" s="15">
        <f t="shared" si="24"/>
        <v>2208.333333333333</v>
      </c>
      <c r="M76" s="15">
        <f t="shared" si="24"/>
        <v>2208.333333333333</v>
      </c>
      <c r="N76" s="15">
        <f t="shared" si="24"/>
        <v>2208.333333333333</v>
      </c>
      <c r="O76" s="15">
        <f t="shared" si="24"/>
        <v>2208.333333333333</v>
      </c>
      <c r="P76" s="50">
        <f t="shared" si="25"/>
        <v>26499.99999999999</v>
      </c>
      <c r="Q76" s="15">
        <f t="shared" si="26"/>
        <v>2208.333333333333</v>
      </c>
      <c r="R76" s="15">
        <f t="shared" si="26"/>
        <v>2208.333333333333</v>
      </c>
      <c r="S76" s="15">
        <f t="shared" si="26"/>
        <v>2208.333333333333</v>
      </c>
      <c r="T76" s="15">
        <f t="shared" si="26"/>
        <v>2208.333333333333</v>
      </c>
      <c r="U76" s="15">
        <f t="shared" si="26"/>
        <v>2208.333333333333</v>
      </c>
      <c r="V76" s="15">
        <f t="shared" si="26"/>
        <v>2208.333333333333</v>
      </c>
      <c r="W76" s="15">
        <f t="shared" si="26"/>
        <v>2208.333333333333</v>
      </c>
      <c r="X76" s="15">
        <f t="shared" si="26"/>
        <v>2208.333333333333</v>
      </c>
      <c r="Y76" s="15">
        <f t="shared" si="26"/>
        <v>2208.333333333333</v>
      </c>
      <c r="Z76" s="15">
        <f t="shared" si="26"/>
        <v>2208.333333333333</v>
      </c>
      <c r="AA76" s="15">
        <f t="shared" si="26"/>
        <v>2208.333333333333</v>
      </c>
      <c r="AB76" s="15">
        <f t="shared" si="26"/>
        <v>2208.333333333333</v>
      </c>
      <c r="AC76" s="50">
        <f t="shared" si="27"/>
        <v>26499.99999999999</v>
      </c>
    </row>
    <row r="77" spans="2:29" ht="12.75">
      <c r="B77" s="12" t="s">
        <v>49</v>
      </c>
      <c r="D77" s="21">
        <f>'Existing Loans'!$E52</f>
        <v>0.0542857142857143</v>
      </c>
      <c r="E77" s="21">
        <f>'Existing Loans'!$E52</f>
        <v>0.0542857142857143</v>
      </c>
      <c r="F77" s="21">
        <f>'Existing Loans'!$E52</f>
        <v>0.0542857142857143</v>
      </c>
      <c r="G77" s="21">
        <f>'Existing Loans'!$E52</f>
        <v>0.0542857142857143</v>
      </c>
      <c r="H77" s="21">
        <f>'Existing Loans'!$E52</f>
        <v>0.0542857142857143</v>
      </c>
      <c r="I77" s="21">
        <f>'Existing Loans'!$E52</f>
        <v>0.0542857142857143</v>
      </c>
      <c r="J77" s="21">
        <f>'Existing Loans'!$E52</f>
        <v>0.0542857142857143</v>
      </c>
      <c r="K77" s="21">
        <f>'Existing Loans'!$E52</f>
        <v>0.0542857142857143</v>
      </c>
      <c r="L77" s="21">
        <f>'Existing Loans'!$E52</f>
        <v>0.0542857142857143</v>
      </c>
      <c r="M77" s="21">
        <f>'Existing Loans'!$E52</f>
        <v>0.0542857142857143</v>
      </c>
      <c r="N77" s="21">
        <f>'Existing Loans'!$E52</f>
        <v>0.0542857142857143</v>
      </c>
      <c r="O77" s="21">
        <f>'Existing Loans'!$E52</f>
        <v>0.0542857142857143</v>
      </c>
      <c r="P77" s="2"/>
      <c r="Q77" s="21">
        <f>'Existing Loans'!$E52</f>
        <v>0.0542857142857143</v>
      </c>
      <c r="R77" s="21">
        <f>'Existing Loans'!$E52</f>
        <v>0.0542857142857143</v>
      </c>
      <c r="S77" s="21">
        <f>'Existing Loans'!$E52</f>
        <v>0.0542857142857143</v>
      </c>
      <c r="T77" s="21">
        <f>'Existing Loans'!$E52</f>
        <v>0.0542857142857143</v>
      </c>
      <c r="U77" s="21">
        <f>'Existing Loans'!$E52</f>
        <v>0.0542857142857143</v>
      </c>
      <c r="V77" s="21">
        <f>'Existing Loans'!$E52</f>
        <v>0.0542857142857143</v>
      </c>
      <c r="W77" s="21">
        <f>'Existing Loans'!$E52</f>
        <v>0.0542857142857143</v>
      </c>
      <c r="X77" s="21">
        <f>'Existing Loans'!$E52</f>
        <v>0.0542857142857143</v>
      </c>
      <c r="Y77" s="21">
        <f>'Existing Loans'!$E52</f>
        <v>0.0542857142857143</v>
      </c>
      <c r="Z77" s="21">
        <f>'Existing Loans'!$E52</f>
        <v>0.0542857142857143</v>
      </c>
      <c r="AA77" s="21">
        <f>'Existing Loans'!$E52</f>
        <v>0.0542857142857143</v>
      </c>
      <c r="AB77" s="21">
        <f>'Existing Loans'!$E52</f>
        <v>0.0542857142857143</v>
      </c>
      <c r="AC77" s="61"/>
    </row>
    <row r="78" spans="1:29" ht="12.75">
      <c r="A78" s="14"/>
      <c r="B78" s="12" t="s">
        <v>58</v>
      </c>
      <c r="C78" s="15"/>
      <c r="D78" s="16">
        <f>D77*B103/12</f>
        <v>791.6666666666669</v>
      </c>
      <c r="E78" s="16">
        <f aca="true" t="shared" si="28" ref="E78:O78">E77*D103/12</f>
        <v>781.6765873015875</v>
      </c>
      <c r="F78" s="16">
        <f t="shared" si="28"/>
        <v>771.6865079365081</v>
      </c>
      <c r="G78" s="16">
        <f t="shared" si="28"/>
        <v>1078.3630952380954</v>
      </c>
      <c r="H78" s="16">
        <f t="shared" si="28"/>
        <v>1068.373015873016</v>
      </c>
      <c r="I78" s="16">
        <f t="shared" si="28"/>
        <v>1058.3829365079366</v>
      </c>
      <c r="J78" s="16">
        <f t="shared" si="28"/>
        <v>1048.392857142857</v>
      </c>
      <c r="K78" s="16">
        <f t="shared" si="28"/>
        <v>1038.4027777777776</v>
      </c>
      <c r="L78" s="16">
        <f t="shared" si="28"/>
        <v>1028.4126984126983</v>
      </c>
      <c r="M78" s="16">
        <f t="shared" si="28"/>
        <v>1018.4226190476189</v>
      </c>
      <c r="N78" s="16">
        <f t="shared" si="28"/>
        <v>1008.4325396825394</v>
      </c>
      <c r="O78" s="16">
        <f t="shared" si="28"/>
        <v>998.4424603174601</v>
      </c>
      <c r="P78" s="50">
        <f>SUM(D78:O78)</f>
        <v>11690.65476190476</v>
      </c>
      <c r="Q78" s="16">
        <f>Q77*O103/12</f>
        <v>988.4523809523806</v>
      </c>
      <c r="R78" s="16">
        <f aca="true" t="shared" si="29" ref="R78:AB78">R77*Q103/12</f>
        <v>978.4623015873012</v>
      </c>
      <c r="S78" s="16">
        <f t="shared" si="29"/>
        <v>968.4722222222218</v>
      </c>
      <c r="T78" s="16">
        <f t="shared" si="29"/>
        <v>641.8154761904757</v>
      </c>
      <c r="U78" s="16">
        <f t="shared" si="29"/>
        <v>631.8253968253963</v>
      </c>
      <c r="V78" s="16">
        <f t="shared" si="29"/>
        <v>621.8353174603168</v>
      </c>
      <c r="W78" s="16">
        <f t="shared" si="29"/>
        <v>1064.22619047619</v>
      </c>
      <c r="X78" s="16">
        <f t="shared" si="29"/>
        <v>1054.2361111111106</v>
      </c>
      <c r="Y78" s="16">
        <f t="shared" si="29"/>
        <v>1044.2460317460311</v>
      </c>
      <c r="Z78" s="16">
        <f t="shared" si="29"/>
        <v>1034.2559523809516</v>
      </c>
      <c r="AA78" s="16">
        <f t="shared" si="29"/>
        <v>1024.2658730158723</v>
      </c>
      <c r="AB78" s="16">
        <f t="shared" si="29"/>
        <v>1014.2757936507928</v>
      </c>
      <c r="AC78" s="50">
        <f>SUM(Q78:AB78)</f>
        <v>11066.369047619042</v>
      </c>
    </row>
    <row r="79" spans="2:29" ht="12.75">
      <c r="B79" s="40" t="s">
        <v>61</v>
      </c>
      <c r="C79" s="1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7"/>
      <c r="P79" s="50">
        <f>SUM(D79:O79)</f>
        <v>0</v>
      </c>
      <c r="Q79" s="58"/>
      <c r="R79" s="27"/>
      <c r="S79" s="27">
        <v>70000</v>
      </c>
      <c r="T79" s="27"/>
      <c r="U79" s="27"/>
      <c r="V79" s="27"/>
      <c r="W79" s="27"/>
      <c r="X79" s="27"/>
      <c r="Y79" s="27"/>
      <c r="Z79" s="27"/>
      <c r="AA79" s="27"/>
      <c r="AB79" s="57"/>
      <c r="AC79" s="50">
        <f>SUM(Q79:AB79)</f>
        <v>70000</v>
      </c>
    </row>
    <row r="80" spans="2:29" ht="12.75">
      <c r="B80" s="40" t="s">
        <v>62</v>
      </c>
      <c r="C80" s="1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7"/>
      <c r="P80" s="50">
        <f>SUM(D80:O80)</f>
        <v>0</v>
      </c>
      <c r="Q80" s="58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57"/>
      <c r="AC80" s="50">
        <f>SUM(Q80:AB80)</f>
        <v>0</v>
      </c>
    </row>
    <row r="81" spans="2:29" ht="12.75">
      <c r="B81" s="40" t="s">
        <v>63</v>
      </c>
      <c r="C81" s="1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7"/>
      <c r="P81" s="50">
        <f>SUM(D81:O81)</f>
        <v>0</v>
      </c>
      <c r="Q81" s="58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57"/>
      <c r="AC81" s="50">
        <f>SUM(Q81:AB81)</f>
        <v>0</v>
      </c>
    </row>
    <row r="82" spans="1:29" ht="12.75">
      <c r="A82" s="17" t="s">
        <v>13</v>
      </c>
      <c r="C82" s="15"/>
      <c r="D82" s="16">
        <f aca="true" t="shared" si="30" ref="D82:AC82">SUM(D61:D76)+SUM(D78:D81)</f>
        <v>16750</v>
      </c>
      <c r="E82" s="16">
        <f t="shared" si="30"/>
        <v>17740.009920634922</v>
      </c>
      <c r="F82" s="16">
        <f t="shared" si="30"/>
        <v>11730.019841269841</v>
      </c>
      <c r="G82" s="16">
        <f t="shared" si="30"/>
        <v>17036.696428571428</v>
      </c>
      <c r="H82" s="16">
        <f t="shared" si="30"/>
        <v>24026.706349206346</v>
      </c>
      <c r="I82" s="16">
        <f t="shared" si="30"/>
        <v>37016.71626984127</v>
      </c>
      <c r="J82" s="16">
        <f t="shared" si="30"/>
        <v>32006.72619047619</v>
      </c>
      <c r="K82" s="16">
        <f t="shared" si="30"/>
        <v>27996.736111111106</v>
      </c>
      <c r="L82" s="16">
        <f t="shared" si="30"/>
        <v>13986.74603174603</v>
      </c>
      <c r="M82" s="16">
        <f t="shared" si="30"/>
        <v>14976.75595238095</v>
      </c>
      <c r="N82" s="16">
        <f t="shared" si="30"/>
        <v>15966.765873015871</v>
      </c>
      <c r="O82" s="16">
        <f t="shared" si="30"/>
        <v>18956.77579365079</v>
      </c>
      <c r="P82" s="62">
        <f t="shared" si="30"/>
        <v>248190.6547619048</v>
      </c>
      <c r="Q82" s="16">
        <f t="shared" si="30"/>
        <v>19946.785714285714</v>
      </c>
      <c r="R82" s="16">
        <f t="shared" si="30"/>
        <v>15936.795634920632</v>
      </c>
      <c r="S82" s="16">
        <f t="shared" si="30"/>
        <v>86926.80555555555</v>
      </c>
      <c r="T82" s="16">
        <f t="shared" si="30"/>
        <v>18600.148809523813</v>
      </c>
      <c r="U82" s="16">
        <f t="shared" si="30"/>
        <v>24590.158730158728</v>
      </c>
      <c r="V82" s="16">
        <f t="shared" si="30"/>
        <v>11580.168650793648</v>
      </c>
      <c r="W82" s="16">
        <f t="shared" si="30"/>
        <v>55022.559523809534</v>
      </c>
      <c r="X82" s="16">
        <f t="shared" si="30"/>
        <v>47929.23611111112</v>
      </c>
      <c r="Y82" s="16">
        <f t="shared" si="30"/>
        <v>18002.579365079368</v>
      </c>
      <c r="Z82" s="16">
        <f t="shared" si="30"/>
        <v>20575.922619047615</v>
      </c>
      <c r="AA82" s="16">
        <f t="shared" si="30"/>
        <v>18982.599206349205</v>
      </c>
      <c r="AB82" s="16">
        <f t="shared" si="30"/>
        <v>25972.60912698412</v>
      </c>
      <c r="AC82" s="62">
        <f t="shared" si="30"/>
        <v>364066.369047619</v>
      </c>
    </row>
    <row r="83" spans="3:29" ht="12.75">
      <c r="C83" s="15"/>
      <c r="P83" s="2"/>
      <c r="AC83" s="2"/>
    </row>
    <row r="84" spans="1:29" ht="12.75">
      <c r="A84" s="12" t="s">
        <v>14</v>
      </c>
      <c r="C84" s="15"/>
      <c r="D84" s="16">
        <f aca="true" t="shared" si="31" ref="D84:O84">D30-D82</f>
        <v>-14750</v>
      </c>
      <c r="E84" s="16">
        <f t="shared" si="31"/>
        <v>83259.99007936507</v>
      </c>
      <c r="F84" s="16">
        <f t="shared" si="31"/>
        <v>49916.775793650784</v>
      </c>
      <c r="G84" s="16">
        <f t="shared" si="31"/>
        <v>99414.10714285713</v>
      </c>
      <c r="H84" s="16">
        <f t="shared" si="31"/>
        <v>71938.44246031746</v>
      </c>
      <c r="I84" s="16">
        <f t="shared" si="31"/>
        <v>31489.781746031746</v>
      </c>
      <c r="J84" s="16">
        <f t="shared" si="31"/>
        <v>-3931.875</v>
      </c>
      <c r="K84" s="16">
        <f t="shared" si="31"/>
        <v>-26996.736111111106</v>
      </c>
      <c r="L84" s="16">
        <f t="shared" si="31"/>
        <v>-12986.746031746032</v>
      </c>
      <c r="M84" s="16">
        <f t="shared" si="31"/>
        <v>-13976.75595238095</v>
      </c>
      <c r="N84" s="16">
        <f t="shared" si="31"/>
        <v>60033.23412698413</v>
      </c>
      <c r="O84" s="16">
        <f t="shared" si="31"/>
        <v>27043.22420634921</v>
      </c>
      <c r="P84" s="64"/>
      <c r="Q84" s="16">
        <f aca="true" t="shared" si="32" ref="Q84:AB84">Q30-Q82</f>
        <v>43265.33458121792</v>
      </c>
      <c r="R84" s="16">
        <f t="shared" si="32"/>
        <v>84032.70561296395</v>
      </c>
      <c r="S84" s="16">
        <f t="shared" si="32"/>
        <v>-6172.919387036032</v>
      </c>
      <c r="T84" s="16">
        <f t="shared" si="32"/>
        <v>-17600.148809523813</v>
      </c>
      <c r="U84" s="16">
        <f t="shared" si="32"/>
        <v>-8590.158730158728</v>
      </c>
      <c r="V84" s="16">
        <f t="shared" si="32"/>
        <v>-10580.168650793648</v>
      </c>
      <c r="W84" s="16">
        <f t="shared" si="32"/>
        <v>51477.440476190466</v>
      </c>
      <c r="X84" s="16">
        <f t="shared" si="32"/>
        <v>-46929.23611111111</v>
      </c>
      <c r="Y84" s="16">
        <f t="shared" si="32"/>
        <v>-17002.579365079364</v>
      </c>
      <c r="Z84" s="16">
        <f t="shared" si="32"/>
        <v>-19575.922619047615</v>
      </c>
      <c r="AA84" s="16">
        <f t="shared" si="32"/>
        <v>57017.4007936508</v>
      </c>
      <c r="AB84" s="16">
        <f t="shared" si="32"/>
        <v>20027.39087301588</v>
      </c>
      <c r="AC84" s="50"/>
    </row>
    <row r="85" spans="1:29" ht="12.75">
      <c r="A85" s="12" t="s">
        <v>59</v>
      </c>
      <c r="C85" s="27">
        <v>0</v>
      </c>
      <c r="D85" s="15">
        <f aca="true" t="shared" si="33" ref="D85:O85">$C85/12</f>
        <v>0</v>
      </c>
      <c r="E85" s="15">
        <f t="shared" si="33"/>
        <v>0</v>
      </c>
      <c r="F85" s="15">
        <f t="shared" si="33"/>
        <v>0</v>
      </c>
      <c r="G85" s="15">
        <f t="shared" si="33"/>
        <v>0</v>
      </c>
      <c r="H85" s="15">
        <f t="shared" si="33"/>
        <v>0</v>
      </c>
      <c r="I85" s="15">
        <f t="shared" si="33"/>
        <v>0</v>
      </c>
      <c r="J85" s="15">
        <f t="shared" si="33"/>
        <v>0</v>
      </c>
      <c r="K85" s="15">
        <f t="shared" si="33"/>
        <v>0</v>
      </c>
      <c r="L85" s="15">
        <f t="shared" si="33"/>
        <v>0</v>
      </c>
      <c r="M85" s="15">
        <f t="shared" si="33"/>
        <v>0</v>
      </c>
      <c r="N85" s="15">
        <f t="shared" si="33"/>
        <v>0</v>
      </c>
      <c r="O85" s="15">
        <f t="shared" si="33"/>
        <v>0</v>
      </c>
      <c r="P85" s="50">
        <f>SUM(D85:O85)</f>
        <v>0</v>
      </c>
      <c r="Q85" s="15">
        <f>$C85/12</f>
        <v>0</v>
      </c>
      <c r="R85" s="15">
        <f aca="true" t="shared" si="34" ref="R85:AB85">$C85/12</f>
        <v>0</v>
      </c>
      <c r="S85" s="15">
        <f t="shared" si="34"/>
        <v>0</v>
      </c>
      <c r="T85" s="15">
        <f t="shared" si="34"/>
        <v>0</v>
      </c>
      <c r="U85" s="15">
        <f t="shared" si="34"/>
        <v>0</v>
      </c>
      <c r="V85" s="15">
        <f t="shared" si="34"/>
        <v>0</v>
      </c>
      <c r="W85" s="15">
        <f t="shared" si="34"/>
        <v>0</v>
      </c>
      <c r="X85" s="15">
        <f t="shared" si="34"/>
        <v>0</v>
      </c>
      <c r="Y85" s="15">
        <f t="shared" si="34"/>
        <v>0</v>
      </c>
      <c r="Z85" s="15">
        <f t="shared" si="34"/>
        <v>0</v>
      </c>
      <c r="AA85" s="15">
        <f t="shared" si="34"/>
        <v>0</v>
      </c>
      <c r="AB85" s="15">
        <f t="shared" si="34"/>
        <v>0</v>
      </c>
      <c r="AC85" s="50">
        <f>SUM(Q85:AB85)</f>
        <v>0</v>
      </c>
    </row>
    <row r="86" spans="1:29" ht="12.75">
      <c r="A86" s="12" t="s">
        <v>60</v>
      </c>
      <c r="C86" s="15"/>
      <c r="D86" s="16">
        <f aca="true" t="shared" si="35" ref="D86:O86">D84+D85</f>
        <v>-14750</v>
      </c>
      <c r="E86" s="16">
        <f t="shared" si="35"/>
        <v>83259.99007936507</v>
      </c>
      <c r="F86" s="16">
        <f t="shared" si="35"/>
        <v>49916.775793650784</v>
      </c>
      <c r="G86" s="16">
        <f t="shared" si="35"/>
        <v>99414.10714285713</v>
      </c>
      <c r="H86" s="16">
        <f t="shared" si="35"/>
        <v>71938.44246031746</v>
      </c>
      <c r="I86" s="16">
        <f t="shared" si="35"/>
        <v>31489.781746031746</v>
      </c>
      <c r="J86" s="16">
        <f t="shared" si="35"/>
        <v>-3931.875</v>
      </c>
      <c r="K86" s="16">
        <f t="shared" si="35"/>
        <v>-26996.736111111106</v>
      </c>
      <c r="L86" s="16">
        <f t="shared" si="35"/>
        <v>-12986.746031746032</v>
      </c>
      <c r="M86" s="16">
        <f t="shared" si="35"/>
        <v>-13976.75595238095</v>
      </c>
      <c r="N86" s="16">
        <f t="shared" si="35"/>
        <v>60033.23412698413</v>
      </c>
      <c r="O86" s="16">
        <f t="shared" si="35"/>
        <v>27043.22420634921</v>
      </c>
      <c r="P86" s="50"/>
      <c r="Q86" s="16">
        <f aca="true" t="shared" si="36" ref="Q86:AB86">Q84+Q85</f>
        <v>43265.33458121792</v>
      </c>
      <c r="R86" s="16">
        <f t="shared" si="36"/>
        <v>84032.70561296395</v>
      </c>
      <c r="S86" s="16">
        <f t="shared" si="36"/>
        <v>-6172.919387036032</v>
      </c>
      <c r="T86" s="16">
        <f t="shared" si="36"/>
        <v>-17600.148809523813</v>
      </c>
      <c r="U86" s="16">
        <f t="shared" si="36"/>
        <v>-8590.158730158728</v>
      </c>
      <c r="V86" s="16">
        <f t="shared" si="36"/>
        <v>-10580.168650793648</v>
      </c>
      <c r="W86" s="16">
        <f t="shared" si="36"/>
        <v>51477.440476190466</v>
      </c>
      <c r="X86" s="16">
        <f t="shared" si="36"/>
        <v>-46929.23611111111</v>
      </c>
      <c r="Y86" s="16">
        <f t="shared" si="36"/>
        <v>-17002.579365079364</v>
      </c>
      <c r="Z86" s="16">
        <f t="shared" si="36"/>
        <v>-19575.922619047615</v>
      </c>
      <c r="AA86" s="16">
        <f t="shared" si="36"/>
        <v>57017.4007936508</v>
      </c>
      <c r="AB86" s="16">
        <f t="shared" si="36"/>
        <v>20027.39087301588</v>
      </c>
      <c r="AC86" s="50"/>
    </row>
    <row r="87" spans="1:33" ht="12.75">
      <c r="A87" s="12" t="s">
        <v>15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50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4"/>
      <c r="AG87" s="2"/>
    </row>
    <row r="88" spans="1:29" ht="12.75">
      <c r="A88" s="14"/>
      <c r="B88" s="12" t="s">
        <v>16</v>
      </c>
      <c r="C88" s="15"/>
      <c r="D88" s="16">
        <f aca="true" t="shared" si="37" ref="D88:O88">(IF(D86&lt;0,D86*(-1),0))+IF(D86-D92-D94&lt;0,D92+D94,0)</f>
        <v>19250</v>
      </c>
      <c r="E88" s="16">
        <f t="shared" si="37"/>
        <v>0</v>
      </c>
      <c r="F88" s="16">
        <f t="shared" si="37"/>
        <v>0</v>
      </c>
      <c r="G88" s="16">
        <f t="shared" si="37"/>
        <v>0</v>
      </c>
      <c r="H88" s="16">
        <f t="shared" si="37"/>
        <v>0</v>
      </c>
      <c r="I88" s="16">
        <f t="shared" si="37"/>
        <v>0</v>
      </c>
      <c r="J88" s="16">
        <f t="shared" si="37"/>
        <v>8329.791666666668</v>
      </c>
      <c r="K88" s="16">
        <f t="shared" si="37"/>
        <v>31412.34635416666</v>
      </c>
      <c r="L88" s="16">
        <f t="shared" si="37"/>
        <v>17516.227162388393</v>
      </c>
      <c r="M88" s="16">
        <f t="shared" si="37"/>
        <v>18562.20747397771</v>
      </c>
      <c r="N88" s="16">
        <f t="shared" si="37"/>
        <v>0</v>
      </c>
      <c r="O88" s="16">
        <f t="shared" si="37"/>
        <v>0</v>
      </c>
      <c r="P88" s="50">
        <f>SUM(D88:O88)</f>
        <v>95070.57265719943</v>
      </c>
      <c r="Q88" s="16">
        <f aca="true" t="shared" si="38" ref="Q88:AB88">(IF(Q86&lt;0,Q86*(-1),0))+IF(Q86-Q92-Q94&lt;0,Q92+Q94,0)</f>
        <v>0</v>
      </c>
      <c r="R88" s="16">
        <f t="shared" si="38"/>
        <v>0</v>
      </c>
      <c r="S88" s="16">
        <f t="shared" si="38"/>
        <v>10434.724942591587</v>
      </c>
      <c r="T88" s="16">
        <f t="shared" si="38"/>
        <v>21888.418496784612</v>
      </c>
      <c r="U88" s="16">
        <f t="shared" si="38"/>
        <v>12952.61627226724</v>
      </c>
      <c r="V88" s="16">
        <f t="shared" si="38"/>
        <v>14979.581538481052</v>
      </c>
      <c r="W88" s="16">
        <f t="shared" si="38"/>
        <v>0</v>
      </c>
      <c r="X88" s="16">
        <f t="shared" si="38"/>
        <v>51161.0668667881</v>
      </c>
      <c r="Y88" s="16">
        <f t="shared" si="38"/>
        <v>21430.56734381241</v>
      </c>
      <c r="Z88" s="16">
        <f t="shared" si="38"/>
        <v>24076.19073949099</v>
      </c>
      <c r="AA88" s="16">
        <f t="shared" si="38"/>
        <v>0</v>
      </c>
      <c r="AB88" s="16">
        <f t="shared" si="38"/>
        <v>0</v>
      </c>
      <c r="AC88" s="50">
        <f>SUM(Q88:AB88)</f>
        <v>156923.166200216</v>
      </c>
    </row>
    <row r="89" spans="2:29" ht="12.75">
      <c r="B89" s="12" t="s">
        <v>17</v>
      </c>
      <c r="C89" s="15"/>
      <c r="D89" s="27"/>
      <c r="E89" s="27"/>
      <c r="F89" s="27">
        <v>70000</v>
      </c>
      <c r="G89" s="27"/>
      <c r="H89" s="27"/>
      <c r="I89" s="27"/>
      <c r="J89" s="27"/>
      <c r="K89" s="27"/>
      <c r="L89" s="27"/>
      <c r="M89" s="27"/>
      <c r="N89" s="27"/>
      <c r="O89" s="57"/>
      <c r="P89" s="51">
        <f>SUM(D89:O89)</f>
        <v>70000</v>
      </c>
      <c r="Q89" s="58"/>
      <c r="R89" s="27"/>
      <c r="S89" s="27"/>
      <c r="T89" s="27"/>
      <c r="U89" s="27"/>
      <c r="V89" s="27">
        <v>100000</v>
      </c>
      <c r="W89" s="27">
        <v>0</v>
      </c>
      <c r="X89" s="27"/>
      <c r="Y89" s="27"/>
      <c r="Z89" s="27"/>
      <c r="AA89" s="27"/>
      <c r="AB89" s="57"/>
      <c r="AC89" s="50">
        <f>SUM(Q89:AB89)</f>
        <v>100000</v>
      </c>
    </row>
    <row r="90" spans="1:29" ht="12.75">
      <c r="A90" s="12" t="s">
        <v>18</v>
      </c>
      <c r="C90" s="15"/>
      <c r="P90" s="2"/>
      <c r="AC90" s="2"/>
    </row>
    <row r="91" spans="1:29" ht="12.75">
      <c r="A91" s="14"/>
      <c r="B91" s="12" t="s">
        <v>19</v>
      </c>
      <c r="C91" s="15"/>
      <c r="D91" s="16">
        <f>IF(B99&gt;0,(IF(D86-D92-D94&gt;0,MIN(B99,D86-D92-D94),0)),0)</f>
        <v>0</v>
      </c>
      <c r="E91" s="16">
        <f aca="true" t="shared" si="39" ref="E91:O91">IF(D99&gt;0,(IF(E86-E92-E94&gt;0,MIN(D99,E86-E92-E94),0)),0)</f>
        <v>19250</v>
      </c>
      <c r="F91" s="16">
        <f t="shared" si="39"/>
        <v>0</v>
      </c>
      <c r="G91" s="16">
        <f t="shared" si="39"/>
        <v>0</v>
      </c>
      <c r="H91" s="16">
        <f t="shared" si="39"/>
        <v>0</v>
      </c>
      <c r="I91" s="16">
        <f t="shared" si="39"/>
        <v>0</v>
      </c>
      <c r="J91" s="16">
        <f t="shared" si="39"/>
        <v>0</v>
      </c>
      <c r="K91" s="16">
        <f t="shared" si="39"/>
        <v>0</v>
      </c>
      <c r="L91" s="16">
        <f t="shared" si="39"/>
        <v>0</v>
      </c>
      <c r="M91" s="16">
        <f t="shared" si="39"/>
        <v>0</v>
      </c>
      <c r="N91" s="16">
        <f t="shared" si="39"/>
        <v>55387.453963134685</v>
      </c>
      <c r="O91" s="16">
        <f t="shared" si="39"/>
        <v>20433.118694064746</v>
      </c>
      <c r="P91" s="50">
        <f>SUM(D91:O91)</f>
        <v>95070.57265719943</v>
      </c>
      <c r="Q91" s="16">
        <f>IF(O99&gt;0,(IF(Q86-Q92-Q94&gt;0,MIN(O99,Q86-Q92-Q94),0)),0)</f>
        <v>0</v>
      </c>
      <c r="R91" s="16">
        <f aca="true" t="shared" si="40" ref="R91:AB91">IF(Q99&gt;0,(IF(R86-R92-R94&gt;0,MIN(Q99,R86-R92-R94),0)),0)</f>
        <v>0</v>
      </c>
      <c r="S91" s="16">
        <f t="shared" si="40"/>
        <v>0</v>
      </c>
      <c r="T91" s="16">
        <f t="shared" si="40"/>
        <v>0</v>
      </c>
      <c r="U91" s="16">
        <f t="shared" si="40"/>
        <v>0</v>
      </c>
      <c r="V91" s="16">
        <f t="shared" si="40"/>
        <v>0</v>
      </c>
      <c r="W91" s="16">
        <f t="shared" si="40"/>
        <v>47032.62655431494</v>
      </c>
      <c r="X91" s="16">
        <f t="shared" si="40"/>
        <v>0</v>
      </c>
      <c r="Y91" s="16">
        <f t="shared" si="40"/>
        <v>0</v>
      </c>
      <c r="Z91" s="16">
        <f t="shared" si="40"/>
        <v>0</v>
      </c>
      <c r="AA91" s="16">
        <f t="shared" si="40"/>
        <v>52433.82910068177</v>
      </c>
      <c r="AB91" s="16">
        <f t="shared" si="40"/>
        <v>15679.307356855243</v>
      </c>
      <c r="AC91" s="50">
        <f>SUM(Q91:AB91)</f>
        <v>115145.76301185196</v>
      </c>
    </row>
    <row r="92" spans="2:29" ht="12.75">
      <c r="B92" s="12" t="s">
        <v>20</v>
      </c>
      <c r="C92" s="36">
        <f>'Existing Loans'!F17*12</f>
        <v>49000</v>
      </c>
      <c r="D92" s="16">
        <f aca="true" t="shared" si="41" ref="D92:O92">$C92/12</f>
        <v>4083.3333333333335</v>
      </c>
      <c r="E92" s="16">
        <f t="shared" si="41"/>
        <v>4083.3333333333335</v>
      </c>
      <c r="F92" s="16">
        <f t="shared" si="41"/>
        <v>4083.3333333333335</v>
      </c>
      <c r="G92" s="16">
        <f t="shared" si="41"/>
        <v>4083.3333333333335</v>
      </c>
      <c r="H92" s="16">
        <f t="shared" si="41"/>
        <v>4083.3333333333335</v>
      </c>
      <c r="I92" s="16">
        <f t="shared" si="41"/>
        <v>4083.3333333333335</v>
      </c>
      <c r="J92" s="16">
        <f t="shared" si="41"/>
        <v>4083.3333333333335</v>
      </c>
      <c r="K92" s="16">
        <f t="shared" si="41"/>
        <v>4083.3333333333335</v>
      </c>
      <c r="L92" s="16">
        <f t="shared" si="41"/>
        <v>4083.3333333333335</v>
      </c>
      <c r="M92" s="16">
        <f t="shared" si="41"/>
        <v>4083.3333333333335</v>
      </c>
      <c r="N92" s="16">
        <f t="shared" si="41"/>
        <v>4083.3333333333335</v>
      </c>
      <c r="O92" s="16">
        <f t="shared" si="41"/>
        <v>4083.3333333333335</v>
      </c>
      <c r="P92" s="50">
        <f>SUM(D92:O92)</f>
        <v>49000.00000000001</v>
      </c>
      <c r="Q92" s="16">
        <f>$C92/12</f>
        <v>4083.3333333333335</v>
      </c>
      <c r="R92" s="16">
        <f aca="true" t="shared" si="42" ref="R92:AB92">$C92/12</f>
        <v>4083.3333333333335</v>
      </c>
      <c r="S92" s="16">
        <f t="shared" si="42"/>
        <v>4083.3333333333335</v>
      </c>
      <c r="T92" s="16">
        <f t="shared" si="42"/>
        <v>4083.3333333333335</v>
      </c>
      <c r="U92" s="16">
        <f t="shared" si="42"/>
        <v>4083.3333333333335</v>
      </c>
      <c r="V92" s="16">
        <f t="shared" si="42"/>
        <v>4083.3333333333335</v>
      </c>
      <c r="W92" s="16">
        <f t="shared" si="42"/>
        <v>4083.3333333333335</v>
      </c>
      <c r="X92" s="16">
        <f t="shared" si="42"/>
        <v>4083.3333333333335</v>
      </c>
      <c r="Y92" s="16">
        <f t="shared" si="42"/>
        <v>4083.3333333333335</v>
      </c>
      <c r="Z92" s="16">
        <f t="shared" si="42"/>
        <v>4083.3333333333335</v>
      </c>
      <c r="AA92" s="16">
        <f t="shared" si="42"/>
        <v>4083.3333333333335</v>
      </c>
      <c r="AB92" s="16">
        <f t="shared" si="42"/>
        <v>4083.3333333333335</v>
      </c>
      <c r="AC92" s="50">
        <f>SUM(Q92:AB92)</f>
        <v>49000.00000000001</v>
      </c>
    </row>
    <row r="93" spans="2:29" ht="12.75">
      <c r="B93" s="12" t="s">
        <v>12</v>
      </c>
      <c r="D93" s="21">
        <f>'Existing Loans'!$E18</f>
        <v>0.05</v>
      </c>
      <c r="E93" s="21">
        <f>'Existing Loans'!$E18</f>
        <v>0.05</v>
      </c>
      <c r="F93" s="21">
        <f>'Existing Loans'!$E18</f>
        <v>0.05</v>
      </c>
      <c r="G93" s="21">
        <f>'Existing Loans'!$E18</f>
        <v>0.05</v>
      </c>
      <c r="H93" s="21">
        <f>'Existing Loans'!$E18</f>
        <v>0.05</v>
      </c>
      <c r="I93" s="21">
        <f>'Existing Loans'!$E18</f>
        <v>0.05</v>
      </c>
      <c r="J93" s="21">
        <f>'Existing Loans'!$E18</f>
        <v>0.05</v>
      </c>
      <c r="K93" s="21">
        <f>'Existing Loans'!$E18</f>
        <v>0.05</v>
      </c>
      <c r="L93" s="21">
        <f>'Existing Loans'!$E18</f>
        <v>0.05</v>
      </c>
      <c r="M93" s="21">
        <f>'Existing Loans'!$E18</f>
        <v>0.05</v>
      </c>
      <c r="N93" s="21">
        <f>'Existing Loans'!$E18</f>
        <v>0.05</v>
      </c>
      <c r="O93" s="21">
        <f>'Existing Loans'!$E18</f>
        <v>0.05</v>
      </c>
      <c r="P93" s="61"/>
      <c r="Q93" s="21">
        <f>'Existing Loans'!$E18</f>
        <v>0.05</v>
      </c>
      <c r="R93" s="21">
        <f>'Existing Loans'!$E18</f>
        <v>0.05</v>
      </c>
      <c r="S93" s="21">
        <f>'Existing Loans'!$E18</f>
        <v>0.05</v>
      </c>
      <c r="T93" s="21">
        <f>'Existing Loans'!$E18</f>
        <v>0.05</v>
      </c>
      <c r="U93" s="21">
        <f>'Existing Loans'!$E18</f>
        <v>0.05</v>
      </c>
      <c r="V93" s="21">
        <f>'Existing Loans'!$E18</f>
        <v>0.05</v>
      </c>
      <c r="W93" s="21">
        <f>'Existing Loans'!$E18</f>
        <v>0.05</v>
      </c>
      <c r="X93" s="21">
        <f>'Existing Loans'!$E18</f>
        <v>0.05</v>
      </c>
      <c r="Y93" s="21">
        <f>'Existing Loans'!$E18</f>
        <v>0.05</v>
      </c>
      <c r="Z93" s="21">
        <f>'Existing Loans'!$E18</f>
        <v>0.05</v>
      </c>
      <c r="AA93" s="21">
        <f>'Existing Loans'!$E18</f>
        <v>0.05</v>
      </c>
      <c r="AB93" s="21">
        <f>'Existing Loans'!$E18</f>
        <v>0.05</v>
      </c>
      <c r="AC93" s="61"/>
    </row>
    <row r="94" spans="1:29" ht="12.75">
      <c r="A94" s="14"/>
      <c r="B94" s="12" t="s">
        <v>21</v>
      </c>
      <c r="C94" s="15"/>
      <c r="D94" s="16">
        <f>D93*(B101+B99)/12</f>
        <v>416.6666666666667</v>
      </c>
      <c r="E94" s="16">
        <f aca="true" t="shared" si="43" ref="E94:O94">E93*(D101+D99)/12</f>
        <v>479.86111111111114</v>
      </c>
      <c r="F94" s="16">
        <f t="shared" si="43"/>
        <v>382.6388888888889</v>
      </c>
      <c r="G94" s="16">
        <f t="shared" si="43"/>
        <v>365.62500000000006</v>
      </c>
      <c r="H94" s="16">
        <f t="shared" si="43"/>
        <v>348.61111111111126</v>
      </c>
      <c r="I94" s="16">
        <f t="shared" si="43"/>
        <v>331.59722222222234</v>
      </c>
      <c r="J94" s="16">
        <f t="shared" si="43"/>
        <v>314.5833333333335</v>
      </c>
      <c r="K94" s="16">
        <f t="shared" si="43"/>
        <v>332.2769097222224</v>
      </c>
      <c r="L94" s="16">
        <f t="shared" si="43"/>
        <v>446.14779730902796</v>
      </c>
      <c r="M94" s="16">
        <f t="shared" si="43"/>
        <v>502.118188263424</v>
      </c>
      <c r="N94" s="16">
        <f t="shared" si="43"/>
        <v>562.446830516109</v>
      </c>
      <c r="O94" s="16">
        <f t="shared" si="43"/>
        <v>314.65188344749214</v>
      </c>
      <c r="P94" s="50">
        <f>SUM(D94:O94)</f>
        <v>4797.224942591609</v>
      </c>
      <c r="Q94" s="55">
        <f>Q93*(O101+O99)/12</f>
        <v>212.50000000000014</v>
      </c>
      <c r="R94" s="16">
        <f aca="true" t="shared" si="44" ref="R94:AB94">R93*(Q101+Q99)/12</f>
        <v>195.48611111111123</v>
      </c>
      <c r="S94" s="16">
        <f t="shared" si="44"/>
        <v>178.4722222222223</v>
      </c>
      <c r="T94" s="16">
        <f t="shared" si="44"/>
        <v>204.93635392746503</v>
      </c>
      <c r="U94" s="16">
        <f t="shared" si="44"/>
        <v>279.1242087751787</v>
      </c>
      <c r="V94" s="16">
        <f t="shared" si="44"/>
        <v>316.07955435407</v>
      </c>
      <c r="W94" s="16">
        <f t="shared" si="44"/>
        <v>361.48058854218544</v>
      </c>
      <c r="X94" s="16">
        <f t="shared" si="44"/>
        <v>148.497422343651</v>
      </c>
      <c r="Y94" s="16">
        <f t="shared" si="44"/>
        <v>344.65464539971254</v>
      </c>
      <c r="Z94" s="16">
        <f t="shared" si="44"/>
        <v>416.934787110042</v>
      </c>
      <c r="AA94" s="16">
        <f t="shared" si="44"/>
        <v>500.23835963569894</v>
      </c>
      <c r="AB94" s="16">
        <f t="shared" si="44"/>
        <v>264.7501828273027</v>
      </c>
      <c r="AC94" s="50">
        <f>SUM(Q94:AB94)</f>
        <v>3423.15443624864</v>
      </c>
    </row>
    <row r="95" spans="1:29" ht="12.75">
      <c r="A95" s="14"/>
      <c r="B95" s="12" t="s">
        <v>22</v>
      </c>
      <c r="C95" s="27">
        <v>0</v>
      </c>
      <c r="D95" s="15">
        <f aca="true" t="shared" si="45" ref="D95:O95">$C95/12</f>
        <v>0</v>
      </c>
      <c r="E95" s="15">
        <f t="shared" si="45"/>
        <v>0</v>
      </c>
      <c r="F95" s="15">
        <f t="shared" si="45"/>
        <v>0</v>
      </c>
      <c r="G95" s="15">
        <f t="shared" si="45"/>
        <v>0</v>
      </c>
      <c r="H95" s="15">
        <f t="shared" si="45"/>
        <v>0</v>
      </c>
      <c r="I95" s="15">
        <f t="shared" si="45"/>
        <v>0</v>
      </c>
      <c r="J95" s="15">
        <f t="shared" si="45"/>
        <v>0</v>
      </c>
      <c r="K95" s="15">
        <f t="shared" si="45"/>
        <v>0</v>
      </c>
      <c r="L95" s="15">
        <f t="shared" si="45"/>
        <v>0</v>
      </c>
      <c r="M95" s="15">
        <f t="shared" si="45"/>
        <v>0</v>
      </c>
      <c r="N95" s="15">
        <f t="shared" si="45"/>
        <v>0</v>
      </c>
      <c r="O95" s="15">
        <f t="shared" si="45"/>
        <v>0</v>
      </c>
      <c r="P95" s="50">
        <f>SUM(D95:O95)</f>
        <v>0</v>
      </c>
      <c r="Q95" s="15">
        <f>$C95/12</f>
        <v>0</v>
      </c>
      <c r="R95" s="15">
        <f aca="true" t="shared" si="46" ref="R95:AB95">$C95/12</f>
        <v>0</v>
      </c>
      <c r="S95" s="15">
        <f t="shared" si="46"/>
        <v>0</v>
      </c>
      <c r="T95" s="15">
        <f t="shared" si="46"/>
        <v>0</v>
      </c>
      <c r="U95" s="15">
        <f t="shared" si="46"/>
        <v>0</v>
      </c>
      <c r="V95" s="15">
        <f t="shared" si="46"/>
        <v>0</v>
      </c>
      <c r="W95" s="15">
        <f t="shared" si="46"/>
        <v>0</v>
      </c>
      <c r="X95" s="15">
        <f t="shared" si="46"/>
        <v>0</v>
      </c>
      <c r="Y95" s="15">
        <f t="shared" si="46"/>
        <v>0</v>
      </c>
      <c r="Z95" s="15">
        <f t="shared" si="46"/>
        <v>0</v>
      </c>
      <c r="AA95" s="15">
        <f t="shared" si="46"/>
        <v>0</v>
      </c>
      <c r="AB95" s="15">
        <f t="shared" si="46"/>
        <v>0</v>
      </c>
      <c r="AC95" s="50">
        <f>SUM(Q95:AB95)</f>
        <v>0</v>
      </c>
    </row>
    <row r="96" spans="1:29" ht="12.75">
      <c r="A96" s="12" t="s">
        <v>23</v>
      </c>
      <c r="C96" s="16"/>
      <c r="D96" s="22">
        <f>D86+D88+D89-D92-D91-D94-D95</f>
        <v>-1.7053025658242404E-13</v>
      </c>
      <c r="E96" s="22">
        <f aca="true" t="shared" si="47" ref="E96:O96">E86+E88+E89-E91-E92-E94-E95</f>
        <v>59446.79563492063</v>
      </c>
      <c r="F96" s="22">
        <f t="shared" si="47"/>
        <v>115450.80357142857</v>
      </c>
      <c r="G96" s="22">
        <f t="shared" si="47"/>
        <v>94965.1488095238</v>
      </c>
      <c r="H96" s="22">
        <f t="shared" si="47"/>
        <v>67506.49801587302</v>
      </c>
      <c r="I96" s="22">
        <f t="shared" si="47"/>
        <v>27074.85119047619</v>
      </c>
      <c r="J96" s="22">
        <f t="shared" si="47"/>
        <v>9.094947017729282E-13</v>
      </c>
      <c r="K96" s="22">
        <f t="shared" si="47"/>
        <v>-1.1368683772161603E-12</v>
      </c>
      <c r="L96" s="22">
        <f t="shared" si="47"/>
        <v>2.2737367544323206E-13</v>
      </c>
      <c r="M96" s="22">
        <f t="shared" si="47"/>
        <v>1.0800249583553523E-12</v>
      </c>
      <c r="N96" s="22">
        <f t="shared" si="47"/>
        <v>-4.547473508864641E-13</v>
      </c>
      <c r="O96" s="22">
        <f t="shared" si="47"/>
        <v>2212.120295503637</v>
      </c>
      <c r="P96" s="60">
        <f>O96</f>
        <v>2212.120295503637</v>
      </c>
      <c r="Q96" s="22">
        <f aca="true" t="shared" si="48" ref="Q96:AB96">Q86+Q88+Q89-Q91-Q92-Q94-Q95</f>
        <v>38969.50124788458</v>
      </c>
      <c r="R96" s="22">
        <f t="shared" si="48"/>
        <v>79753.88616851952</v>
      </c>
      <c r="S96" s="22">
        <f t="shared" si="48"/>
        <v>-1.0516032489249483E-12</v>
      </c>
      <c r="T96" s="22">
        <f t="shared" si="48"/>
        <v>8.810729923425242E-13</v>
      </c>
      <c r="U96" s="22">
        <f t="shared" si="48"/>
        <v>-2.8421709430404007E-13</v>
      </c>
      <c r="V96" s="22">
        <f t="shared" si="48"/>
        <v>100000</v>
      </c>
      <c r="W96" s="22">
        <f t="shared" si="48"/>
        <v>5.172751116333529E-12</v>
      </c>
      <c r="X96" s="22">
        <f t="shared" si="48"/>
        <v>2.3874235921539366E-12</v>
      </c>
      <c r="Y96" s="22">
        <f t="shared" si="48"/>
        <v>4.547473508864641E-13</v>
      </c>
      <c r="Z96" s="22">
        <f t="shared" si="48"/>
        <v>1.7053025658242404E-13</v>
      </c>
      <c r="AA96" s="22">
        <f t="shared" si="48"/>
        <v>-8.526512829121202E-13</v>
      </c>
      <c r="AB96" s="22">
        <f t="shared" si="48"/>
        <v>1.1937117960769683E-12</v>
      </c>
      <c r="AC96" s="60">
        <f>AB96</f>
        <v>1.1937117960769683E-12</v>
      </c>
    </row>
    <row r="97" spans="1:29" ht="12.75">
      <c r="A97" s="12" t="s">
        <v>24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2.75">
      <c r="A98" s="14"/>
      <c r="B98" s="12" t="s">
        <v>25</v>
      </c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ht="12.75">
      <c r="B99" s="15"/>
      <c r="C99" s="15"/>
      <c r="D99" s="22">
        <f>B99+D88-D91</f>
        <v>19250</v>
      </c>
      <c r="E99" s="22">
        <f aca="true" t="shared" si="49" ref="E99:O99">D99+E88-E91</f>
        <v>0</v>
      </c>
      <c r="F99" s="22">
        <f t="shared" si="49"/>
        <v>0</v>
      </c>
      <c r="G99" s="22">
        <f t="shared" si="49"/>
        <v>0</v>
      </c>
      <c r="H99" s="22">
        <f t="shared" si="49"/>
        <v>0</v>
      </c>
      <c r="I99" s="22">
        <f t="shared" si="49"/>
        <v>0</v>
      </c>
      <c r="J99" s="22">
        <f t="shared" si="49"/>
        <v>8329.791666666668</v>
      </c>
      <c r="K99" s="22">
        <f t="shared" si="49"/>
        <v>39742.13802083333</v>
      </c>
      <c r="L99" s="22">
        <f t="shared" si="49"/>
        <v>57258.36518322172</v>
      </c>
      <c r="M99" s="22">
        <f t="shared" si="49"/>
        <v>75820.57265719943</v>
      </c>
      <c r="N99" s="22">
        <f t="shared" si="49"/>
        <v>20433.118694064746</v>
      </c>
      <c r="O99" s="22">
        <f t="shared" si="49"/>
        <v>0</v>
      </c>
      <c r="P99" s="16"/>
      <c r="Q99" s="22">
        <f>O99+Q88-Q91</f>
        <v>0</v>
      </c>
      <c r="R99" s="22">
        <f aca="true" t="shared" si="50" ref="R99:AB99">Q99+R88-R91</f>
        <v>0</v>
      </c>
      <c r="S99" s="22">
        <f t="shared" si="50"/>
        <v>10434.724942591587</v>
      </c>
      <c r="T99" s="22">
        <f t="shared" si="50"/>
        <v>32323.1434393762</v>
      </c>
      <c r="U99" s="22">
        <f t="shared" si="50"/>
        <v>45275.75971164344</v>
      </c>
      <c r="V99" s="22">
        <f t="shared" si="50"/>
        <v>60255.34125012449</v>
      </c>
      <c r="W99" s="22">
        <f t="shared" si="50"/>
        <v>13222.714695809547</v>
      </c>
      <c r="X99" s="22">
        <f t="shared" si="50"/>
        <v>64383.781562597644</v>
      </c>
      <c r="Y99" s="22">
        <f t="shared" si="50"/>
        <v>85814.34890641006</v>
      </c>
      <c r="Z99" s="22">
        <f t="shared" si="50"/>
        <v>109890.53964590105</v>
      </c>
      <c r="AA99" s="22">
        <f t="shared" si="50"/>
        <v>57456.710545219285</v>
      </c>
      <c r="AB99" s="22">
        <f t="shared" si="50"/>
        <v>41777.40318836404</v>
      </c>
      <c r="AC99" s="16"/>
    </row>
    <row r="100" spans="1:29" ht="12.75">
      <c r="A100" s="14"/>
      <c r="B100" s="12" t="s">
        <v>26</v>
      </c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2:29" ht="12.75">
      <c r="B101" s="16">
        <f>'Existing Loans'!B17</f>
        <v>100000</v>
      </c>
      <c r="C101" s="16"/>
      <c r="D101" s="16">
        <f>B101-D92</f>
        <v>95916.66666666667</v>
      </c>
      <c r="E101" s="16">
        <f aca="true" t="shared" si="51" ref="E101:O101">D101-E92</f>
        <v>91833.33333333334</v>
      </c>
      <c r="F101" s="16">
        <f t="shared" si="51"/>
        <v>87750.00000000001</v>
      </c>
      <c r="G101" s="16">
        <f t="shared" si="51"/>
        <v>83666.66666666669</v>
      </c>
      <c r="H101" s="16">
        <f t="shared" si="51"/>
        <v>79583.33333333336</v>
      </c>
      <c r="I101" s="16">
        <f t="shared" si="51"/>
        <v>75500.00000000003</v>
      </c>
      <c r="J101" s="16">
        <f t="shared" si="51"/>
        <v>71416.6666666667</v>
      </c>
      <c r="K101" s="16">
        <f t="shared" si="51"/>
        <v>67333.33333333337</v>
      </c>
      <c r="L101" s="16">
        <f t="shared" si="51"/>
        <v>63250.00000000004</v>
      </c>
      <c r="M101" s="16">
        <f t="shared" si="51"/>
        <v>59166.6666666667</v>
      </c>
      <c r="N101" s="16">
        <f t="shared" si="51"/>
        <v>55083.333333333365</v>
      </c>
      <c r="O101" s="16">
        <f t="shared" si="51"/>
        <v>51000.00000000003</v>
      </c>
      <c r="P101" s="16"/>
      <c r="Q101" s="16">
        <f>O101-Q92</f>
        <v>46916.66666666669</v>
      </c>
      <c r="R101" s="16">
        <f aca="true" t="shared" si="52" ref="R101:AB101">Q101-R92</f>
        <v>42833.33333333336</v>
      </c>
      <c r="S101" s="16">
        <f t="shared" si="52"/>
        <v>38750.00000000002</v>
      </c>
      <c r="T101" s="16">
        <f t="shared" si="52"/>
        <v>34666.666666666686</v>
      </c>
      <c r="U101" s="16">
        <f t="shared" si="52"/>
        <v>30583.333333333354</v>
      </c>
      <c r="V101" s="16">
        <f t="shared" si="52"/>
        <v>26500.000000000022</v>
      </c>
      <c r="W101" s="16">
        <f t="shared" si="52"/>
        <v>22416.66666666669</v>
      </c>
      <c r="X101" s="16">
        <f t="shared" si="52"/>
        <v>18333.333333333358</v>
      </c>
      <c r="Y101" s="16">
        <f t="shared" si="52"/>
        <v>14250.000000000024</v>
      </c>
      <c r="Z101" s="16">
        <f t="shared" si="52"/>
        <v>10166.66666666669</v>
      </c>
      <c r="AA101" s="16">
        <f t="shared" si="52"/>
        <v>6083.333333333356</v>
      </c>
      <c r="AB101" s="16">
        <f t="shared" si="52"/>
        <v>2000.0000000000223</v>
      </c>
      <c r="AC101" s="16"/>
    </row>
    <row r="102" spans="1:29" ht="12.75">
      <c r="A102" s="14"/>
      <c r="B102" s="16" t="s">
        <v>45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2:29" ht="12.75">
      <c r="B103" s="16">
        <f>'Existing Loans'!B33+'Existing Loans'!B49</f>
        <v>175000</v>
      </c>
      <c r="C103" s="16"/>
      <c r="D103" s="33">
        <f>B103+D89-D76-D79-D80-D81</f>
        <v>172791.66666666666</v>
      </c>
      <c r="E103" s="33">
        <f aca="true" t="shared" si="53" ref="E103:O103">D103+E89-E76-E79-E80-E81</f>
        <v>170583.3333333333</v>
      </c>
      <c r="F103" s="33">
        <f t="shared" si="53"/>
        <v>238374.99999999997</v>
      </c>
      <c r="G103" s="33">
        <f t="shared" si="53"/>
        <v>236166.66666666663</v>
      </c>
      <c r="H103" s="33">
        <f t="shared" si="53"/>
        <v>233958.33333333328</v>
      </c>
      <c r="I103" s="33">
        <f t="shared" si="53"/>
        <v>231749.99999999994</v>
      </c>
      <c r="J103" s="33">
        <f t="shared" si="53"/>
        <v>229541.6666666666</v>
      </c>
      <c r="K103" s="33">
        <f t="shared" si="53"/>
        <v>227333.33333333326</v>
      </c>
      <c r="L103" s="33">
        <f t="shared" si="53"/>
        <v>225124.9999999999</v>
      </c>
      <c r="M103" s="33">
        <f t="shared" si="53"/>
        <v>222916.66666666657</v>
      </c>
      <c r="N103" s="33">
        <f t="shared" si="53"/>
        <v>220708.33333333323</v>
      </c>
      <c r="O103" s="33">
        <f t="shared" si="53"/>
        <v>218499.99999999988</v>
      </c>
      <c r="P103" s="16"/>
      <c r="Q103" s="33">
        <f>O103+Q89-Q76-Q79-Q80-Q81</f>
        <v>216291.66666666654</v>
      </c>
      <c r="R103" s="33">
        <f aca="true" t="shared" si="54" ref="R103:AB103">Q103+R89-R76-R79-R80-R81</f>
        <v>214083.3333333332</v>
      </c>
      <c r="S103" s="33">
        <f t="shared" si="54"/>
        <v>141874.99999999985</v>
      </c>
      <c r="T103" s="33">
        <f t="shared" si="54"/>
        <v>139666.6666666665</v>
      </c>
      <c r="U103" s="33">
        <f t="shared" si="54"/>
        <v>137458.33333333317</v>
      </c>
      <c r="V103" s="33">
        <f t="shared" si="54"/>
        <v>235249.99999999983</v>
      </c>
      <c r="W103" s="33">
        <f t="shared" si="54"/>
        <v>233041.66666666648</v>
      </c>
      <c r="X103" s="33">
        <f t="shared" si="54"/>
        <v>230833.33333333314</v>
      </c>
      <c r="Y103" s="33">
        <f t="shared" si="54"/>
        <v>228624.9999999998</v>
      </c>
      <c r="Z103" s="33">
        <f t="shared" si="54"/>
        <v>226416.66666666645</v>
      </c>
      <c r="AA103" s="33">
        <f t="shared" si="54"/>
        <v>224208.3333333331</v>
      </c>
      <c r="AB103" s="33">
        <f t="shared" si="54"/>
        <v>221999.99999999977</v>
      </c>
      <c r="AC103" s="16"/>
    </row>
    <row r="104" spans="1:28" ht="12.75">
      <c r="A104" s="14"/>
      <c r="B104" s="41" t="s">
        <v>131</v>
      </c>
      <c r="C104" s="41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2:29" ht="12.75">
      <c r="B105" s="16">
        <f aca="true" t="shared" si="55" ref="B105:O105">B103+B101+B99</f>
        <v>275000</v>
      </c>
      <c r="C105" s="16"/>
      <c r="D105" s="33">
        <f t="shared" si="55"/>
        <v>287958.3333333333</v>
      </c>
      <c r="E105" s="33">
        <f t="shared" si="55"/>
        <v>262416.6666666666</v>
      </c>
      <c r="F105" s="33">
        <f t="shared" si="55"/>
        <v>326125</v>
      </c>
      <c r="G105" s="33">
        <f t="shared" si="55"/>
        <v>319833.3333333333</v>
      </c>
      <c r="H105" s="33">
        <f t="shared" si="55"/>
        <v>313541.6666666666</v>
      </c>
      <c r="I105" s="33">
        <f t="shared" si="55"/>
        <v>307250</v>
      </c>
      <c r="J105" s="33">
        <f t="shared" si="55"/>
        <v>309288.125</v>
      </c>
      <c r="K105" s="33">
        <f t="shared" si="55"/>
        <v>334408.80468749994</v>
      </c>
      <c r="L105" s="33">
        <f t="shared" si="55"/>
        <v>345633.36518322164</v>
      </c>
      <c r="M105" s="33">
        <f t="shared" si="55"/>
        <v>357903.9059905327</v>
      </c>
      <c r="N105" s="33">
        <f t="shared" si="55"/>
        <v>296224.7853607313</v>
      </c>
      <c r="O105" s="33">
        <f t="shared" si="55"/>
        <v>269499.9999999999</v>
      </c>
      <c r="P105" s="16"/>
      <c r="Q105" s="33">
        <f aca="true" t="shared" si="56" ref="Q105:AB105">Q103+Q101+Q99</f>
        <v>263208.33333333326</v>
      </c>
      <c r="R105" s="33">
        <f t="shared" si="56"/>
        <v>256916.66666666657</v>
      </c>
      <c r="S105" s="33">
        <f t="shared" si="56"/>
        <v>191059.72494259148</v>
      </c>
      <c r="T105" s="33">
        <f t="shared" si="56"/>
        <v>206656.4767727094</v>
      </c>
      <c r="U105" s="33">
        <f t="shared" si="56"/>
        <v>213317.42637830996</v>
      </c>
      <c r="V105" s="33">
        <f t="shared" si="56"/>
        <v>322005.34125012433</v>
      </c>
      <c r="W105" s="33">
        <f t="shared" si="56"/>
        <v>268681.0480291427</v>
      </c>
      <c r="X105" s="33">
        <f t="shared" si="56"/>
        <v>313550.4482292642</v>
      </c>
      <c r="Y105" s="33">
        <f t="shared" si="56"/>
        <v>328689.34890640987</v>
      </c>
      <c r="Z105" s="33">
        <f t="shared" si="56"/>
        <v>346473.8729792342</v>
      </c>
      <c r="AA105" s="33">
        <f t="shared" si="56"/>
        <v>287748.37721188576</v>
      </c>
      <c r="AB105" s="33">
        <f t="shared" si="56"/>
        <v>265777.4031883638</v>
      </c>
      <c r="AC105" s="16"/>
    </row>
    <row r="106" spans="1:29" ht="12.75">
      <c r="A106" s="12" t="s">
        <v>27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2.75">
      <c r="A107" s="14"/>
      <c r="B107" s="12" t="s">
        <v>28</v>
      </c>
      <c r="C107" s="12"/>
      <c r="D107" s="16">
        <f aca="true" t="shared" si="57" ref="D107:O107">D30+D85+D88+D89</f>
        <v>21250</v>
      </c>
      <c r="E107" s="16">
        <f t="shared" si="57"/>
        <v>101000</v>
      </c>
      <c r="F107" s="16">
        <f t="shared" si="57"/>
        <v>131646.79563492062</v>
      </c>
      <c r="G107" s="16">
        <f t="shared" si="57"/>
        <v>116450.80357142857</v>
      </c>
      <c r="H107" s="16">
        <f t="shared" si="57"/>
        <v>95965.1488095238</v>
      </c>
      <c r="I107" s="16">
        <f t="shared" si="57"/>
        <v>68506.49801587302</v>
      </c>
      <c r="J107" s="16">
        <f t="shared" si="57"/>
        <v>36404.642857142855</v>
      </c>
      <c r="K107" s="16">
        <f t="shared" si="57"/>
        <v>32412.34635416666</v>
      </c>
      <c r="L107" s="16">
        <f t="shared" si="57"/>
        <v>18516.227162388393</v>
      </c>
      <c r="M107" s="16">
        <f t="shared" si="57"/>
        <v>19562.20747397771</v>
      </c>
      <c r="N107" s="16">
        <f t="shared" si="57"/>
        <v>76000</v>
      </c>
      <c r="O107" s="16">
        <f t="shared" si="57"/>
        <v>46000</v>
      </c>
      <c r="P107" s="16"/>
      <c r="Q107" s="16">
        <f aca="true" t="shared" si="58" ref="Q107:AB107">Q30+Q85+Q88+Q89</f>
        <v>63212.120295503635</v>
      </c>
      <c r="R107" s="16">
        <f t="shared" si="58"/>
        <v>99969.50124788459</v>
      </c>
      <c r="S107" s="16">
        <f t="shared" si="58"/>
        <v>91188.6111111111</v>
      </c>
      <c r="T107" s="16">
        <f t="shared" si="58"/>
        <v>22888.418496784612</v>
      </c>
      <c r="U107" s="16">
        <f t="shared" si="58"/>
        <v>28952.616272267238</v>
      </c>
      <c r="V107" s="16">
        <f t="shared" si="58"/>
        <v>115979.58153848106</v>
      </c>
      <c r="W107" s="16">
        <f t="shared" si="58"/>
        <v>106500</v>
      </c>
      <c r="X107" s="16">
        <f t="shared" si="58"/>
        <v>52161.066866788104</v>
      </c>
      <c r="Y107" s="16">
        <f t="shared" si="58"/>
        <v>22430.567343812414</v>
      </c>
      <c r="Z107" s="16">
        <f t="shared" si="58"/>
        <v>25076.19073949099</v>
      </c>
      <c r="AA107" s="16">
        <f t="shared" si="58"/>
        <v>76000</v>
      </c>
      <c r="AB107" s="16">
        <f t="shared" si="58"/>
        <v>46000</v>
      </c>
      <c r="AC107" s="16"/>
    </row>
    <row r="108" spans="1:29" ht="12.75">
      <c r="A108" s="14"/>
      <c r="B108" s="12" t="s">
        <v>29</v>
      </c>
      <c r="C108" s="12"/>
      <c r="D108" s="16">
        <f>D82+D92+D91+D94+D95+D96</f>
        <v>21250</v>
      </c>
      <c r="E108" s="16">
        <f aca="true" t="shared" si="59" ref="E108:O108">E82+E91+E92+E94+E95+E96</f>
        <v>101000</v>
      </c>
      <c r="F108" s="16">
        <f t="shared" si="59"/>
        <v>131646.79563492062</v>
      </c>
      <c r="G108" s="16">
        <f t="shared" si="59"/>
        <v>116450.80357142857</v>
      </c>
      <c r="H108" s="16">
        <f t="shared" si="59"/>
        <v>95965.1488095238</v>
      </c>
      <c r="I108" s="16">
        <f t="shared" si="59"/>
        <v>68506.49801587302</v>
      </c>
      <c r="J108" s="16">
        <f t="shared" si="59"/>
        <v>36404.64285714286</v>
      </c>
      <c r="K108" s="16">
        <f t="shared" si="59"/>
        <v>32412.34635416666</v>
      </c>
      <c r="L108" s="16">
        <f t="shared" si="59"/>
        <v>18516.227162388393</v>
      </c>
      <c r="M108" s="16">
        <f t="shared" si="59"/>
        <v>19562.207473977705</v>
      </c>
      <c r="N108" s="16">
        <f t="shared" si="59"/>
        <v>76000</v>
      </c>
      <c r="O108" s="16">
        <f t="shared" si="59"/>
        <v>46000</v>
      </c>
      <c r="P108" s="16"/>
      <c r="Q108" s="16">
        <f aca="true" t="shared" si="60" ref="Q108:AB108">Q82+Q91+Q92+Q94+Q95+Q96</f>
        <v>63212.12029550363</v>
      </c>
      <c r="R108" s="16">
        <f t="shared" si="60"/>
        <v>99969.50124788459</v>
      </c>
      <c r="S108" s="16">
        <f t="shared" si="60"/>
        <v>91188.6111111111</v>
      </c>
      <c r="T108" s="16">
        <f t="shared" si="60"/>
        <v>22888.41849678461</v>
      </c>
      <c r="U108" s="16">
        <f t="shared" si="60"/>
        <v>28952.616272267238</v>
      </c>
      <c r="V108" s="16">
        <f t="shared" si="60"/>
        <v>115979.58153848106</v>
      </c>
      <c r="W108" s="16">
        <f t="shared" si="60"/>
        <v>106499.99999999999</v>
      </c>
      <c r="X108" s="16">
        <f t="shared" si="60"/>
        <v>52161.066866788104</v>
      </c>
      <c r="Y108" s="16">
        <f t="shared" si="60"/>
        <v>22430.567343812414</v>
      </c>
      <c r="Z108" s="16">
        <f t="shared" si="60"/>
        <v>25076.19073949099</v>
      </c>
      <c r="AA108" s="16">
        <f t="shared" si="60"/>
        <v>76000</v>
      </c>
      <c r="AB108" s="16">
        <f t="shared" si="60"/>
        <v>46000</v>
      </c>
      <c r="AC108" s="16"/>
    </row>
    <row r="109" spans="1:29" ht="12.75">
      <c r="A109" s="14"/>
      <c r="B109" s="12" t="s">
        <v>30</v>
      </c>
      <c r="C109" s="12"/>
      <c r="D109" s="16">
        <f aca="true" t="shared" si="61" ref="D109:O109">D107-D108</f>
        <v>0</v>
      </c>
      <c r="E109" s="16">
        <f t="shared" si="61"/>
        <v>0</v>
      </c>
      <c r="F109" s="16">
        <f t="shared" si="61"/>
        <v>0</v>
      </c>
      <c r="G109" s="16">
        <f t="shared" si="61"/>
        <v>0</v>
      </c>
      <c r="H109" s="16">
        <f t="shared" si="61"/>
        <v>0</v>
      </c>
      <c r="I109" s="16">
        <f t="shared" si="61"/>
        <v>0</v>
      </c>
      <c r="J109" s="16">
        <f t="shared" si="61"/>
        <v>0</v>
      </c>
      <c r="K109" s="16">
        <f t="shared" si="61"/>
        <v>0</v>
      </c>
      <c r="L109" s="16">
        <f t="shared" si="61"/>
        <v>0</v>
      </c>
      <c r="M109" s="16">
        <f t="shared" si="61"/>
        <v>0</v>
      </c>
      <c r="N109" s="16">
        <f t="shared" si="61"/>
        <v>0</v>
      </c>
      <c r="O109" s="16">
        <f t="shared" si="61"/>
        <v>0</v>
      </c>
      <c r="P109" s="16"/>
      <c r="Q109" s="16">
        <f aca="true" t="shared" si="62" ref="Q109:AB109">Q107-Q108</f>
        <v>0</v>
      </c>
      <c r="R109" s="16">
        <f t="shared" si="62"/>
        <v>0</v>
      </c>
      <c r="S109" s="16">
        <f t="shared" si="62"/>
        <v>0</v>
      </c>
      <c r="T109" s="16">
        <f t="shared" si="62"/>
        <v>0</v>
      </c>
      <c r="U109" s="16">
        <f t="shared" si="62"/>
        <v>0</v>
      </c>
      <c r="V109" s="16">
        <f t="shared" si="62"/>
        <v>0</v>
      </c>
      <c r="W109" s="16">
        <f t="shared" si="62"/>
        <v>0</v>
      </c>
      <c r="X109" s="16">
        <f t="shared" si="62"/>
        <v>0</v>
      </c>
      <c r="Y109" s="16">
        <f t="shared" si="62"/>
        <v>0</v>
      </c>
      <c r="Z109" s="16">
        <f t="shared" si="62"/>
        <v>0</v>
      </c>
      <c r="AA109" s="16">
        <f t="shared" si="62"/>
        <v>0</v>
      </c>
      <c r="AB109" s="16">
        <f t="shared" si="62"/>
        <v>0</v>
      </c>
      <c r="AC109" s="16"/>
    </row>
    <row r="116" spans="5:6" ht="12.75">
      <c r="E116" s="16"/>
      <c r="F116" s="16"/>
    </row>
    <row r="117" spans="5:6" ht="12.75">
      <c r="E117" s="16"/>
      <c r="F117" s="16"/>
    </row>
    <row r="121" spans="5:6" ht="12.75">
      <c r="E121" s="16"/>
      <c r="F121" s="16"/>
    </row>
    <row r="122" spans="5:6" ht="12.75">
      <c r="E122" s="16"/>
      <c r="F122" s="16"/>
    </row>
    <row r="123" spans="5:6" ht="12.75">
      <c r="E123" s="16"/>
      <c r="F123" s="16"/>
    </row>
    <row r="124" spans="5:6" ht="12.75">
      <c r="E124" s="16"/>
      <c r="F124" s="16"/>
    </row>
    <row r="125" spans="5:6" ht="12.75">
      <c r="E125" s="16"/>
      <c r="F125" s="16"/>
    </row>
    <row r="126" spans="5:6" ht="12.75">
      <c r="E126" s="16"/>
      <c r="F126" s="16"/>
    </row>
    <row r="127" spans="5:6" ht="12.75">
      <c r="E127" s="16"/>
      <c r="F127" s="16"/>
    </row>
    <row r="128" spans="5:6" ht="12.75">
      <c r="E128" s="16"/>
      <c r="F128" s="16"/>
    </row>
    <row r="129" spans="5:6" ht="12.75">
      <c r="E129" s="16"/>
      <c r="F129" s="16"/>
    </row>
    <row r="130" spans="5:6" ht="12.75">
      <c r="E130" s="16"/>
      <c r="F130" s="16"/>
    </row>
    <row r="131" spans="5:6" ht="12.75">
      <c r="E131" s="16"/>
      <c r="F131" s="16"/>
    </row>
    <row r="132" spans="5:6" ht="12.75">
      <c r="E132" s="16"/>
      <c r="F132" s="16"/>
    </row>
    <row r="133" spans="5:6" ht="12.75">
      <c r="E133" s="16"/>
      <c r="F133" s="16"/>
    </row>
    <row r="134" spans="5:6" ht="12.75">
      <c r="E134" s="16"/>
      <c r="F134" s="16"/>
    </row>
    <row r="135" spans="5:6" ht="12.75">
      <c r="E135" s="16"/>
      <c r="F135" s="16"/>
    </row>
    <row r="136" spans="5:6" ht="12.75">
      <c r="E136" s="16"/>
      <c r="F136" s="16"/>
    </row>
    <row r="137" spans="5:6" ht="12.75">
      <c r="E137" s="16"/>
      <c r="F137" s="16"/>
    </row>
    <row r="138" spans="5:6" ht="12.75">
      <c r="E138" s="16"/>
      <c r="F138" s="16"/>
    </row>
    <row r="139" spans="5:6" ht="12.75">
      <c r="E139" s="16"/>
      <c r="F139" s="16"/>
    </row>
    <row r="140" spans="5:6" ht="12.75">
      <c r="E140" s="16"/>
      <c r="F140" s="16"/>
    </row>
    <row r="141" spans="5:6" ht="12.75">
      <c r="E141" s="16"/>
      <c r="F141" s="16"/>
    </row>
    <row r="142" spans="5:6" ht="12.75">
      <c r="E142" s="16"/>
      <c r="F142" s="16"/>
    </row>
    <row r="143" spans="5:6" ht="12.75">
      <c r="E143" s="16"/>
      <c r="F143" s="16"/>
    </row>
    <row r="144" spans="5:6" ht="12.75">
      <c r="E144" s="16"/>
      <c r="F144" s="16"/>
    </row>
    <row r="145" spans="5:6" ht="12.75">
      <c r="E145" s="16"/>
      <c r="F145" s="16"/>
    </row>
    <row r="146" spans="5:6" ht="12.75">
      <c r="E146" s="16"/>
      <c r="F146" s="16"/>
    </row>
    <row r="147" spans="5:6" ht="12.75">
      <c r="E147" s="16"/>
      <c r="F147" s="16"/>
    </row>
    <row r="148" spans="5:6" ht="12.75">
      <c r="E148" s="16"/>
      <c r="F148" s="16"/>
    </row>
    <row r="149" spans="5:6" ht="12.75">
      <c r="E149" s="16"/>
      <c r="F149" s="16"/>
    </row>
    <row r="150" spans="5:6" ht="12.75">
      <c r="E150" s="16"/>
      <c r="F150" s="16"/>
    </row>
    <row r="151" spans="5:6" ht="12.75">
      <c r="E151" s="16"/>
      <c r="F151" s="16"/>
    </row>
    <row r="152" spans="5:6" ht="12.75">
      <c r="E152" s="16"/>
      <c r="F152" s="16"/>
    </row>
    <row r="153" spans="5:6" ht="12.75">
      <c r="E153" s="16"/>
      <c r="F153" s="16"/>
    </row>
    <row r="154" spans="5:6" ht="12.75">
      <c r="E154" s="16"/>
      <c r="F154" s="16"/>
    </row>
    <row r="155" spans="5:6" ht="12.75">
      <c r="E155" s="16"/>
      <c r="F155" s="16"/>
    </row>
    <row r="156" spans="5:6" ht="12.75">
      <c r="E156" s="16"/>
      <c r="F156" s="16"/>
    </row>
    <row r="157" spans="5:6" ht="12.75">
      <c r="E157" s="16"/>
      <c r="F157" s="16"/>
    </row>
    <row r="158" spans="5:6" ht="12.75">
      <c r="E158" s="16"/>
      <c r="F158" s="16"/>
    </row>
    <row r="159" spans="5:6" ht="12.75">
      <c r="E159" s="16"/>
      <c r="F159" s="16"/>
    </row>
    <row r="160" spans="5:6" ht="12.75">
      <c r="E160" s="16"/>
      <c r="F160" s="16"/>
    </row>
    <row r="161" spans="5:6" ht="12.75">
      <c r="E161" s="16"/>
      <c r="F161" s="16"/>
    </row>
    <row r="162" spans="5:6" ht="12.75">
      <c r="E162" s="16"/>
      <c r="F162" s="16"/>
    </row>
    <row r="163" spans="5:6" ht="12.75">
      <c r="E163" s="16"/>
      <c r="F163" s="16"/>
    </row>
    <row r="164" spans="5:6" ht="12.75">
      <c r="E164" s="16"/>
      <c r="F164" s="16"/>
    </row>
    <row r="165" spans="5:6" ht="12.75">
      <c r="E165" s="16"/>
      <c r="F165" s="16"/>
    </row>
    <row r="166" spans="5:6" ht="12.75">
      <c r="E166" s="16"/>
      <c r="F166" s="16"/>
    </row>
    <row r="167" spans="5:6" ht="12.75">
      <c r="E167" s="16"/>
      <c r="F167" s="16"/>
    </row>
    <row r="168" spans="5:6" ht="12.75">
      <c r="E168" s="16"/>
      <c r="F168" s="16"/>
    </row>
    <row r="169" spans="5:6" ht="12.75">
      <c r="E169" s="16"/>
      <c r="F169" s="16"/>
    </row>
    <row r="170" spans="5:6" ht="12.75">
      <c r="E170" s="16"/>
      <c r="F170" s="16"/>
    </row>
    <row r="172" spans="5:6" ht="12.75">
      <c r="E172" s="16"/>
      <c r="F172" s="16"/>
    </row>
    <row r="173" spans="5:6" ht="12.75">
      <c r="E173" s="16"/>
      <c r="F173" s="16"/>
    </row>
    <row r="174" spans="5:6" ht="12.75">
      <c r="E174" s="16"/>
      <c r="F174" s="16"/>
    </row>
    <row r="175" spans="5:6" ht="12.75">
      <c r="E175" s="16"/>
      <c r="F175" s="16"/>
    </row>
    <row r="176" spans="5:6" ht="12.75">
      <c r="E176" s="16"/>
      <c r="F176" s="16"/>
    </row>
    <row r="177" spans="5:6" ht="12.75">
      <c r="E177" s="16"/>
      <c r="F177" s="16"/>
    </row>
    <row r="178" spans="5:6" ht="12.75">
      <c r="E178" s="16"/>
      <c r="F178" s="16"/>
    </row>
    <row r="179" spans="5:6" ht="12.75">
      <c r="E179" s="16"/>
      <c r="F179" s="16"/>
    </row>
    <row r="180" spans="5:6" ht="12.75">
      <c r="E180" s="16"/>
      <c r="F180" s="16"/>
    </row>
    <row r="181" spans="5:6" ht="12.75">
      <c r="E181" s="16"/>
      <c r="F181" s="16"/>
    </row>
    <row r="182" spans="5:6" ht="12.75">
      <c r="E182" s="16"/>
      <c r="F182" s="16"/>
    </row>
    <row r="183" spans="5:6" ht="12.75">
      <c r="E183" s="16"/>
      <c r="F183" s="16"/>
    </row>
    <row r="184" spans="5:6" ht="12.75">
      <c r="E184" s="16"/>
      <c r="F184" s="16"/>
    </row>
    <row r="185" spans="5:6" ht="12.75">
      <c r="E185" s="16"/>
      <c r="F185" s="16"/>
    </row>
  </sheetData>
  <sheetProtection sheet="1" objects="1" scenarios="1"/>
  <mergeCells count="10">
    <mergeCell ref="C1:D1"/>
    <mergeCell ref="E1:F1"/>
    <mergeCell ref="H1:L1"/>
    <mergeCell ref="S1:W1"/>
    <mergeCell ref="AB1:AC1"/>
    <mergeCell ref="C2:C5"/>
    <mergeCell ref="E2:F2"/>
    <mergeCell ref="H2:L2"/>
    <mergeCell ref="S2:W2"/>
    <mergeCell ref="AB2:AC2"/>
  </mergeCells>
  <conditionalFormatting sqref="P2 D99:O99">
    <cfRule type="cellIs" priority="5" dxfId="12" operator="greaterThan" stopIfTrue="1">
      <formula>0</formula>
    </cfRule>
  </conditionalFormatting>
  <conditionalFormatting sqref="P1">
    <cfRule type="cellIs" priority="6" dxfId="13" operator="greaterThan" stopIfTrue="1">
      <formula>0</formula>
    </cfRule>
  </conditionalFormatting>
  <conditionalFormatting sqref="Q99">
    <cfRule type="cellIs" priority="4" dxfId="12" operator="greaterThan" stopIfTrue="1">
      <formula>0</formula>
    </cfRule>
  </conditionalFormatting>
  <conditionalFormatting sqref="AB2">
    <cfRule type="cellIs" priority="1" dxfId="12" operator="greaterThan" stopIfTrue="1">
      <formula>0</formula>
    </cfRule>
  </conditionalFormatting>
  <conditionalFormatting sqref="R99:AB99">
    <cfRule type="cellIs" priority="3" dxfId="12" operator="greaterThan" stopIfTrue="1">
      <formula>0</formula>
    </cfRule>
  </conditionalFormatting>
  <conditionalFormatting sqref="AB1">
    <cfRule type="cellIs" priority="2" dxfId="13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&lt;MSU Cash Flow Planner</dc:title>
  <dc:subject>Cash Flow Budget</dc:subject>
  <dc:creator>Roger Betz</dc:creator>
  <cp:keywords/>
  <dc:description/>
  <cp:lastModifiedBy>Roger Betz, MSU Extension</cp:lastModifiedBy>
  <cp:lastPrinted>2012-09-23T21:09:17Z</cp:lastPrinted>
  <dcterms:created xsi:type="dcterms:W3CDTF">2002-11-08T14:46:53Z</dcterms:created>
  <dcterms:modified xsi:type="dcterms:W3CDTF">2012-09-23T22:28:18Z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