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4" yWindow="216" windowWidth="23832" windowHeight="12372" activeTab="0"/>
  </bookViews>
  <sheets>
    <sheet name="Example" sheetId="1" r:id="rId1"/>
    <sheet name="Blank" sheetId="2" r:id="rId2"/>
    <sheet name="Data" sheetId="3" r:id="rId3"/>
  </sheets>
  <definedNames>
    <definedName name="counties">'Data'!$B$2:$B$100</definedName>
    <definedName name="_xlnm.Print_Area" localSheetId="1">'Blank'!$C$1:$M$90</definedName>
    <definedName name="_xlnm.Print_Area" localSheetId="0">'Example'!$C$1:$M$90</definedName>
  </definedNames>
  <calcPr fullCalcOnLoad="1"/>
</workbook>
</file>

<file path=xl/comments1.xml><?xml version="1.0" encoding="utf-8"?>
<comments xmlns="http://schemas.openxmlformats.org/spreadsheetml/2006/main">
  <authors>
    <author>Economics Department</author>
    <author>William Edwards</author>
    <author>Edwards, William M </author>
  </authors>
  <commentList>
    <comment ref="C5" authorId="0">
      <text>
        <r>
          <rPr>
            <sz val="8"/>
            <rFont val="Tahoma"/>
            <family val="2"/>
          </rPr>
          <t>Place the cursor over cells with red triangles to read comments.</t>
        </r>
      </text>
    </comment>
    <comment ref="C12" authorId="0">
      <text>
        <r>
          <rPr>
            <sz val="8"/>
            <rFont val="Tahoma"/>
            <family val="2"/>
          </rPr>
          <t>Enter the number of acres for 
each crop to calculate an 
average rent below.</t>
        </r>
      </text>
    </comment>
    <comment ref="F58" authorId="0">
      <text>
        <r>
          <rPr>
            <sz val="8"/>
            <rFont val="Tahoma"/>
            <family val="2"/>
          </rPr>
          <t>This cell must be empty to
find the $/acre rent using 
the county CSR Index.</t>
        </r>
      </text>
    </comment>
    <comment ref="C15" authorId="0">
      <text>
        <r>
          <rPr>
            <sz val="8"/>
            <rFont val="Tahoma"/>
            <family val="2"/>
          </rPr>
          <t>Input total direct payment 
per year or payment per acre.</t>
        </r>
      </text>
    </comment>
    <comment ref="I13" authorId="1">
      <text>
        <r>
          <rPr>
            <sz val="8"/>
            <rFont val="Tahoma"/>
            <family val="2"/>
          </rPr>
          <t>Based on actual yields in recent years</t>
        </r>
      </text>
    </comment>
    <comment ref="K13" authorId="1">
      <text>
        <r>
          <rPr>
            <sz val="8"/>
            <rFont val="Tahoma"/>
            <family val="2"/>
          </rPr>
          <t>Based on actual yields in recent years</t>
        </r>
      </text>
    </comment>
    <comment ref="E37" authorId="1">
      <text>
        <r>
          <rPr>
            <sz val="8"/>
            <rFont val="Tahoma"/>
            <family val="2"/>
          </rPr>
          <t>Estimated total hours of labor 
needed to plant and harvest 
both crops.</t>
        </r>
      </text>
    </comment>
    <comment ref="G61" authorId="0">
      <text>
        <r>
          <rPr>
            <sz val="8"/>
            <rFont val="Tahoma"/>
            <family val="2"/>
          </rPr>
          <t xml:space="preserve">The </t>
        </r>
        <r>
          <rPr>
            <b/>
            <sz val="8"/>
            <rFont val="Tahoma"/>
            <family val="2"/>
          </rPr>
          <t>Farm</t>
        </r>
        <r>
          <rPr>
            <sz val="8"/>
            <rFont val="Tahoma"/>
            <family val="2"/>
          </rPr>
          <t xml:space="preserve"> CSR Index input cell must be 
empty to find the $/acre rent using 
the </t>
        </r>
        <r>
          <rPr>
            <b/>
            <sz val="8"/>
            <rFont val="Tahoma"/>
            <family val="2"/>
          </rPr>
          <t>County</t>
        </r>
        <r>
          <rPr>
            <sz val="8"/>
            <rFont val="Tahoma"/>
            <family val="2"/>
          </rPr>
          <t xml:space="preserve"> CSR Index.</t>
        </r>
      </text>
    </comment>
    <comment ref="H37" authorId="2">
      <text>
        <r>
          <rPr>
            <sz val="8"/>
            <rFont val="Tahoma"/>
            <family val="2"/>
          </rPr>
          <t>This will override the "Total hours" input cell value.</t>
        </r>
      </text>
    </comment>
    <comment ref="J37" authorId="2">
      <text>
        <r>
          <rPr>
            <sz val="8"/>
            <rFont val="Tahoma"/>
            <family val="2"/>
          </rPr>
          <t>This will override the "Total hours" input cell value.</t>
        </r>
      </text>
    </comment>
  </commentList>
</comments>
</file>

<file path=xl/comments2.xml><?xml version="1.0" encoding="utf-8"?>
<comments xmlns="http://schemas.openxmlformats.org/spreadsheetml/2006/main">
  <authors>
    <author>Economics Department</author>
    <author>William Edwards</author>
    <author>Edwards, William M </author>
  </authors>
  <commentList>
    <comment ref="C5" authorId="0">
      <text>
        <r>
          <rPr>
            <sz val="8"/>
            <rFont val="Tahoma"/>
            <family val="2"/>
          </rPr>
          <t>Place the cursor over cells with red triangles to read comments.</t>
        </r>
      </text>
    </comment>
    <comment ref="C12" authorId="0">
      <text>
        <r>
          <rPr>
            <sz val="8"/>
            <rFont val="Tahoma"/>
            <family val="2"/>
          </rPr>
          <t>Enter the number of acres for 
each crop to calculate an 
average rent below.</t>
        </r>
      </text>
    </comment>
    <comment ref="I13" authorId="1">
      <text>
        <r>
          <rPr>
            <sz val="8"/>
            <rFont val="Tahoma"/>
            <family val="2"/>
          </rPr>
          <t>Based on actual yields in recent years</t>
        </r>
      </text>
    </comment>
    <comment ref="K13" authorId="1">
      <text>
        <r>
          <rPr>
            <sz val="8"/>
            <rFont val="Tahoma"/>
            <family val="2"/>
          </rPr>
          <t>Based on actual yields in recent years</t>
        </r>
      </text>
    </comment>
    <comment ref="C15" authorId="0">
      <text>
        <r>
          <rPr>
            <sz val="8"/>
            <rFont val="Tahoma"/>
            <family val="2"/>
          </rPr>
          <t>Input total direct payment 
per year or payment per acre.</t>
        </r>
      </text>
    </comment>
    <comment ref="E37" authorId="1">
      <text>
        <r>
          <rPr>
            <sz val="8"/>
            <rFont val="Tahoma"/>
            <family val="2"/>
          </rPr>
          <t>Estimated total hours of labor 
needed to plant and harvest 
both crops.</t>
        </r>
      </text>
    </comment>
    <comment ref="H37" authorId="2">
      <text>
        <r>
          <rPr>
            <sz val="8"/>
            <rFont val="Tahoma"/>
            <family val="2"/>
          </rPr>
          <t>This will override the "Total hours" input cell value.</t>
        </r>
      </text>
    </comment>
    <comment ref="J37" authorId="2">
      <text>
        <r>
          <rPr>
            <sz val="8"/>
            <rFont val="Tahoma"/>
            <family val="2"/>
          </rPr>
          <t>This will override the "Total hours" input cell value.</t>
        </r>
      </text>
    </comment>
    <comment ref="F58" authorId="0">
      <text>
        <r>
          <rPr>
            <sz val="8"/>
            <rFont val="Tahoma"/>
            <family val="2"/>
          </rPr>
          <t>This cell must be empty to
find the $/acre rent using 
the county CSR Index.</t>
        </r>
      </text>
    </comment>
    <comment ref="G61" authorId="0">
      <text>
        <r>
          <rPr>
            <sz val="8"/>
            <rFont val="Tahoma"/>
            <family val="2"/>
          </rPr>
          <t xml:space="preserve">The </t>
        </r>
        <r>
          <rPr>
            <b/>
            <sz val="8"/>
            <rFont val="Tahoma"/>
            <family val="2"/>
          </rPr>
          <t>Farm</t>
        </r>
        <r>
          <rPr>
            <sz val="8"/>
            <rFont val="Tahoma"/>
            <family val="2"/>
          </rPr>
          <t xml:space="preserve"> CSR Index input cell must be 
empty to find the $/acre rent using 
the </t>
        </r>
        <r>
          <rPr>
            <b/>
            <sz val="8"/>
            <rFont val="Tahoma"/>
            <family val="2"/>
          </rPr>
          <t>County</t>
        </r>
        <r>
          <rPr>
            <sz val="8"/>
            <rFont val="Tahoma"/>
            <family val="2"/>
          </rPr>
          <t xml:space="preserve"> CSR Index.</t>
        </r>
      </text>
    </comment>
  </commentList>
</comments>
</file>

<file path=xl/sharedStrings.xml><?xml version="1.0" encoding="utf-8"?>
<sst xmlns="http://schemas.openxmlformats.org/spreadsheetml/2006/main" count="380" uniqueCount="192">
  <si>
    <t>Cash Rental Rate Estimation</t>
  </si>
  <si>
    <t>Name:</t>
  </si>
  <si>
    <t>Gross Income</t>
  </si>
  <si>
    <t>Corn</t>
  </si>
  <si>
    <t>Soybeans</t>
  </si>
  <si>
    <t>x</t>
  </si>
  <si>
    <t>Seed</t>
  </si>
  <si>
    <t>Lime</t>
  </si>
  <si>
    <t>Crop Insurance</t>
  </si>
  <si>
    <t>Custom Hire</t>
  </si>
  <si>
    <t>Fuel, Repairs</t>
  </si>
  <si>
    <t>Machinery Ownership</t>
  </si>
  <si>
    <t>Share of Gross Income</t>
  </si>
  <si>
    <t>Gross income</t>
  </si>
  <si>
    <t>=</t>
  </si>
  <si>
    <t>$/acre rent</t>
  </si>
  <si>
    <t>Tenant's Residual</t>
  </si>
  <si>
    <t>minus tenant's costs</t>
  </si>
  <si>
    <t>Yield Potential</t>
  </si>
  <si>
    <t>Potential yield</t>
  </si>
  <si>
    <t xml:space="preserve">bu./acre x </t>
  </si>
  <si>
    <t>per bu rent</t>
  </si>
  <si>
    <t>Percent of Land Value</t>
  </si>
  <si>
    <t>per acre  x</t>
  </si>
  <si>
    <t>return</t>
  </si>
  <si>
    <t>Ag Decision Maker -- Iowa State University Extension</t>
  </si>
  <si>
    <t>Place the cursor over cells with red triangles to read comments.</t>
  </si>
  <si>
    <t>Enter your input values in shaded cells.</t>
  </si>
  <si>
    <t>Date Printed:</t>
  </si>
  <si>
    <t xml:space="preserve"> </t>
  </si>
  <si>
    <t>. . . and justice for all</t>
  </si>
  <si>
    <t>Corn Suitability Rating Index</t>
  </si>
  <si>
    <t>Clay</t>
  </si>
  <si>
    <t>Dickinson</t>
  </si>
  <si>
    <t>Emmet</t>
  </si>
  <si>
    <t>Lyon</t>
  </si>
  <si>
    <t>O'Brien</t>
  </si>
  <si>
    <t>Osceola</t>
  </si>
  <si>
    <t>Palo Alto</t>
  </si>
  <si>
    <t>Sioux</t>
  </si>
  <si>
    <t>Calhoun</t>
  </si>
  <si>
    <t>Hamilton</t>
  </si>
  <si>
    <t>Kossuth</t>
  </si>
  <si>
    <t>Pocahontas</t>
  </si>
  <si>
    <t>Webster</t>
  </si>
  <si>
    <t>Wright</t>
  </si>
  <si>
    <t>Butler</t>
  </si>
  <si>
    <t>Cerro Gordo</t>
  </si>
  <si>
    <t>Floyd</t>
  </si>
  <si>
    <t>Franklin</t>
  </si>
  <si>
    <t>Hancock</t>
  </si>
  <si>
    <t>Mitchell</t>
  </si>
  <si>
    <t>Winnebago</t>
  </si>
  <si>
    <t>Worth</t>
  </si>
  <si>
    <t>Allamakee</t>
  </si>
  <si>
    <t>Bremer</t>
  </si>
  <si>
    <t>Chickasaw</t>
  </si>
  <si>
    <t>Clayton</t>
  </si>
  <si>
    <t>Fayette</t>
  </si>
  <si>
    <t>Howard</t>
  </si>
  <si>
    <t>Winneshiek</t>
  </si>
  <si>
    <t>Buena Vista</t>
  </si>
  <si>
    <t>Cherokee</t>
  </si>
  <si>
    <t>Ida</t>
  </si>
  <si>
    <t>Plymouth</t>
  </si>
  <si>
    <t>Sac</t>
  </si>
  <si>
    <t>Woodbury</t>
  </si>
  <si>
    <t>Audubon</t>
  </si>
  <si>
    <t>Carroll</t>
  </si>
  <si>
    <t>Crawford</t>
  </si>
  <si>
    <t>Greene</t>
  </si>
  <si>
    <t>Guthrie</t>
  </si>
  <si>
    <t>Harrison</t>
  </si>
  <si>
    <t>Shelby</t>
  </si>
  <si>
    <t>Boone</t>
  </si>
  <si>
    <t>Dallas</t>
  </si>
  <si>
    <t>Grundy</t>
  </si>
  <si>
    <t>Hardin</t>
  </si>
  <si>
    <t>Jasper</t>
  </si>
  <si>
    <t>Marshall</t>
  </si>
  <si>
    <t>Story</t>
  </si>
  <si>
    <t>Benton</t>
  </si>
  <si>
    <t>Black Hawk</t>
  </si>
  <si>
    <t>Buchanan</t>
  </si>
  <si>
    <t>Iowa</t>
  </si>
  <si>
    <t>Johnson</t>
  </si>
  <si>
    <t>Linn</t>
  </si>
  <si>
    <t>Poweshiek</t>
  </si>
  <si>
    <t>Tama</t>
  </si>
  <si>
    <t>Cedar</t>
  </si>
  <si>
    <t>Clinton</t>
  </si>
  <si>
    <t>Delaware</t>
  </si>
  <si>
    <t>Dubuque</t>
  </si>
  <si>
    <t>Jackson</t>
  </si>
  <si>
    <t>Jones</t>
  </si>
  <si>
    <t>Muscatine</t>
  </si>
  <si>
    <t>Scott</t>
  </si>
  <si>
    <t>Adair</t>
  </si>
  <si>
    <t>Adams</t>
  </si>
  <si>
    <t>Cass</t>
  </si>
  <si>
    <t>Fremont</t>
  </si>
  <si>
    <t>Mills</t>
  </si>
  <si>
    <t>Montgomery</t>
  </si>
  <si>
    <t>Page</t>
  </si>
  <si>
    <t>Pottawattamie</t>
  </si>
  <si>
    <t>Ringgold</t>
  </si>
  <si>
    <t>Taylor</t>
  </si>
  <si>
    <t>Appanoose</t>
  </si>
  <si>
    <t>Decatur</t>
  </si>
  <si>
    <t>Madison</t>
  </si>
  <si>
    <t>Mahaska</t>
  </si>
  <si>
    <t>Marion</t>
  </si>
  <si>
    <t>Union</t>
  </si>
  <si>
    <t>Wayne</t>
  </si>
  <si>
    <t>Warren</t>
  </si>
  <si>
    <t>Henry</t>
  </si>
  <si>
    <t>Keokuk</t>
  </si>
  <si>
    <t>Louisa</t>
  </si>
  <si>
    <t>Washington</t>
  </si>
  <si>
    <t>County</t>
  </si>
  <si>
    <t>Average Row Crop CSR Index</t>
  </si>
  <si>
    <t>Davis</t>
  </si>
  <si>
    <t>Des Moines</t>
  </si>
  <si>
    <t>Lee</t>
  </si>
  <si>
    <t>Jefferson</t>
  </si>
  <si>
    <t>Wapello</t>
  </si>
  <si>
    <t>Van Buren</t>
  </si>
  <si>
    <t>Clarke</t>
  </si>
  <si>
    <t>Monroe</t>
  </si>
  <si>
    <t>Lucas</t>
  </si>
  <si>
    <t>Acres in Each Crop</t>
  </si>
  <si>
    <t>Expected Yield</t>
  </si>
  <si>
    <t>USDA Direct Payments</t>
  </si>
  <si>
    <t>Total Gross Income for Crop, per acre</t>
  </si>
  <si>
    <t>Herbicides</t>
  </si>
  <si>
    <t>Insecticides</t>
  </si>
  <si>
    <t>Miscellaneous</t>
  </si>
  <si>
    <t xml:space="preserve">CSR     x </t>
  </si>
  <si>
    <t>$ per point</t>
  </si>
  <si>
    <t xml:space="preserve"> for rent</t>
  </si>
  <si>
    <t>length of period (months)</t>
  </si>
  <si>
    <t>interest rate</t>
  </si>
  <si>
    <t>Total hours</t>
  </si>
  <si>
    <t>Interest on Input Costs</t>
  </si>
  <si>
    <t>Average Weighted Rent</t>
  </si>
  <si>
    <t>Authors: William Edwards and</t>
  </si>
  <si>
    <t>Average Weighted Residual</t>
  </si>
  <si>
    <t>Crop Share Equivalent</t>
  </si>
  <si>
    <t>Owner's share of income</t>
  </si>
  <si>
    <t>minus owner's costs</t>
  </si>
  <si>
    <t>Average Weighted Return</t>
  </si>
  <si>
    <r>
      <t xml:space="preserve">Production Costs </t>
    </r>
    <r>
      <rPr>
        <sz val="10"/>
        <rFont val="Arial"/>
        <family val="2"/>
      </rPr>
      <t>(For Tenant's Residual or Crop Share Equivalent approach, only)</t>
    </r>
  </si>
  <si>
    <t>OR payment per acre</t>
  </si>
  <si>
    <t>Total annual payment</t>
  </si>
  <si>
    <t>Ann Johanns</t>
  </si>
  <si>
    <r>
      <t>See Information File C2-20, "</t>
    </r>
    <r>
      <rPr>
        <u val="single"/>
        <sz val="10"/>
        <color indexed="45"/>
        <rFont val="Arial"/>
        <family val="2"/>
      </rPr>
      <t>Computing a Cropland Cash Rental Rate</t>
    </r>
    <r>
      <rPr>
        <sz val="10"/>
        <rFont val="Arial"/>
        <family val="2"/>
      </rPr>
      <t>" for information.</t>
    </r>
  </si>
  <si>
    <t xml:space="preserve">Expected Price </t>
  </si>
  <si>
    <t>Fertilizer</t>
  </si>
  <si>
    <t>Humboldt</t>
  </si>
  <si>
    <t>Monona</t>
  </si>
  <si>
    <t>Polk</t>
  </si>
  <si>
    <t>Version 1.3</t>
  </si>
  <si>
    <t>Desired return to tenant for management and profit</t>
  </si>
  <si>
    <t>Estimated Cash Rental Rates</t>
  </si>
  <si>
    <t>/hour</t>
  </si>
  <si>
    <t>hrs.</t>
  </si>
  <si>
    <t>Cost per bu.</t>
  </si>
  <si>
    <t>Drying</t>
  </si>
  <si>
    <t>Storage</t>
  </si>
  <si>
    <t>Transportation</t>
  </si>
  <si>
    <t xml:space="preserve">Labor:   </t>
  </si>
  <si>
    <t xml:space="preserve">Wage rate </t>
  </si>
  <si>
    <t>or enter hr/a</t>
  </si>
  <si>
    <t>Hours/acre</t>
  </si>
  <si>
    <t>Total of all non-land costs, per acre</t>
  </si>
  <si>
    <t>Enter farm CSR index for crop acres</t>
  </si>
  <si>
    <t>This approach assumes the landowner receives 50% of</t>
  </si>
  <si>
    <t>all income and pays 50% of seed, fertilizer, pesticides,</t>
  </si>
  <si>
    <t>insurance, misc, drying, transportion and storage costs.</t>
  </si>
  <si>
    <t>This approach shows how much revenue is projected to</t>
  </si>
  <si>
    <t>be available after paying all production costs and the</t>
  </si>
  <si>
    <t>tenant's desired profit and return to management.</t>
  </si>
  <si>
    <t>Current market value of land</t>
  </si>
  <si>
    <t>$/acre return</t>
  </si>
  <si>
    <t>Choose a county from the drop down list</t>
  </si>
  <si>
    <t>or</t>
  </si>
  <si>
    <r>
      <t xml:space="preserve">The latest </t>
    </r>
    <r>
      <rPr>
        <u val="single"/>
        <sz val="9"/>
        <color indexed="16"/>
        <rFont val="Arial"/>
        <family val="2"/>
      </rPr>
      <t>Farmland Cash Rental Rate Survey</t>
    </r>
    <r>
      <rPr>
        <sz val="9"/>
        <rFont val="Arial"/>
        <family val="2"/>
      </rPr>
      <t xml:space="preserve"> from Iowa State University Extension is available for more information.</t>
    </r>
  </si>
  <si>
    <r>
      <t>Click here</t>
    </r>
    <r>
      <rPr>
        <sz val="9"/>
        <rFont val="Arial"/>
        <family val="2"/>
      </rPr>
      <t xml:space="preserve"> to see a table that shows average cash rents for cropland as a percent of average cropland sale values in Iowa in recent years (USDA estimates).</t>
    </r>
  </si>
  <si>
    <r>
      <t xml:space="preserve">Click </t>
    </r>
    <r>
      <rPr>
        <u val="single"/>
        <sz val="9"/>
        <color indexed="45"/>
        <rFont val="Arial"/>
        <family val="2"/>
      </rPr>
      <t>here</t>
    </r>
    <r>
      <rPr>
        <sz val="9"/>
        <rFont val="Arial"/>
        <family val="2"/>
      </rPr>
      <t xml:space="preserve"> to see a table that shows average cash rents for cropland as a percent of gross crop revenue in Iowa in recent years.</t>
    </r>
  </si>
  <si>
    <t xml:space="preserve">Issued in furtherance of Cooperative Extension work, Acts of May 8 and July 30, 1914, in cooperation with the U.S. Department of Agriculture. Cathann A. Kress, director, Cooperative Extension Service, Iowa State University of Science and Technology, Ames, Iowa. </t>
  </si>
  <si>
    <t xml:space="preserve">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 </t>
  </si>
  <si>
    <t>Michigan 2016 example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</si>
</sst>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_(&quot;$&quot;* #,##0.00000_);_(&quot;$&quot;* \(#,##0.00000\);_(&quot;$&quot;* &quot;-&quot;??_);_(@_)"/>
    <numFmt numFmtId="167" formatCode="_(&quot;$&quot;* #,##0.000000_);_(&quot;$&quot;* \(#,##0.000000\);_(&quot;$&quot;* &quot;-&quot;??_);_(@_)"/>
    <numFmt numFmtId="168" formatCode="_(&quot;$&quot;* #,##0.0000000_);_(&quot;$&quot;* \(#,##0.0000000\);_(&quot;$&quot;* &quot;-&quot;??_);_(@_)"/>
    <numFmt numFmtId="169" formatCode="_(&quot;$&quot;* #,##0.0_);_(&quot;$&quot;* \(#,##0.0\);_(&quot;$&quot;* &quot;-&quot;??_);_(@_)"/>
    <numFmt numFmtId="170" formatCode="_(&quot;$&quot;* #,##0_);_(&quot;$&quot;* \(#,##0\);_(&quot;$&quot;* &quot;-&quot;??_);_(@_)"/>
    <numFmt numFmtId="171" formatCode="&quot;$&quot;#,##0.00"/>
    <numFmt numFmtId="172" formatCode="&quot;$&quot;#,##0"/>
    <numFmt numFmtId="173" formatCode="0.0%"/>
    <numFmt numFmtId="174" formatCode="0.0000"/>
    <numFmt numFmtId="175" formatCode="0.000"/>
    <numFmt numFmtId="176" formatCode="0.0"/>
    <numFmt numFmtId="177" formatCode="0.0000000"/>
    <numFmt numFmtId="178" formatCode="0.000000"/>
    <numFmt numFmtId="179" formatCode="0.00000"/>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u val="single"/>
      <sz val="10"/>
      <color indexed="36"/>
      <name val="Arial"/>
      <family val="2"/>
    </font>
    <font>
      <u val="single"/>
      <sz val="10"/>
      <color indexed="12"/>
      <name val="Arial"/>
      <family val="2"/>
    </font>
    <font>
      <b/>
      <sz val="10"/>
      <name val="Arial"/>
      <family val="2"/>
    </font>
    <font>
      <b/>
      <u val="single"/>
      <sz val="10"/>
      <name val="Arial"/>
      <family val="2"/>
    </font>
    <font>
      <u val="singleAccounting"/>
      <sz val="10"/>
      <name val="Arial"/>
      <family val="2"/>
    </font>
    <font>
      <b/>
      <sz val="14"/>
      <color indexed="9"/>
      <name val="Arial"/>
      <family val="2"/>
    </font>
    <font>
      <b/>
      <sz val="11"/>
      <color indexed="63"/>
      <name val="Arial"/>
      <family val="2"/>
    </font>
    <font>
      <u val="single"/>
      <sz val="10"/>
      <color indexed="45"/>
      <name val="Arial"/>
      <family val="2"/>
    </font>
    <font>
      <sz val="9"/>
      <name val="Arial"/>
      <family val="2"/>
    </font>
    <font>
      <sz val="8"/>
      <name val="Tahoma"/>
      <family val="2"/>
    </font>
    <font>
      <b/>
      <sz val="10"/>
      <color indexed="60"/>
      <name val="Arial"/>
      <family val="2"/>
    </font>
    <font>
      <sz val="6"/>
      <color indexed="63"/>
      <name val="Univers"/>
      <family val="2"/>
    </font>
    <font>
      <sz val="6"/>
      <name val="Arial"/>
      <family val="2"/>
    </font>
    <font>
      <sz val="8"/>
      <name val="Arial"/>
      <family val="2"/>
    </font>
    <font>
      <i/>
      <sz val="10"/>
      <name val="Arial"/>
      <family val="2"/>
    </font>
    <font>
      <b/>
      <u val="single"/>
      <sz val="10"/>
      <color indexed="9"/>
      <name val="Arial"/>
      <family val="2"/>
    </font>
    <font>
      <sz val="10"/>
      <color indexed="9"/>
      <name val="Arial"/>
      <family val="2"/>
    </font>
    <font>
      <u val="single"/>
      <sz val="10"/>
      <color indexed="16"/>
      <name val="Arial"/>
      <family val="2"/>
    </font>
    <font>
      <b/>
      <sz val="8"/>
      <name val="Tahoma"/>
      <family val="2"/>
    </font>
    <font>
      <b/>
      <i/>
      <sz val="10"/>
      <name val="Arial"/>
      <family val="2"/>
    </font>
    <font>
      <u val="single"/>
      <sz val="9"/>
      <color indexed="16"/>
      <name val="Arial"/>
      <family val="2"/>
    </font>
    <font>
      <u val="single"/>
      <sz val="9"/>
      <color indexed="45"/>
      <name val="Arial"/>
      <family val="2"/>
    </font>
    <font>
      <sz val="9"/>
      <color indexed="9"/>
      <name val="Arial"/>
      <family val="2"/>
    </font>
    <font>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14"/>
        <bgColor indexed="64"/>
      </patternFill>
    </fill>
    <fill>
      <patternFill patternType="solid">
        <fgColor indexed="14"/>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ck">
        <color indexed="14"/>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9" fontId="0" fillId="0" borderId="0" applyFont="0" applyFill="0" applyBorder="0" applyAlignment="0" applyProtection="0"/>
    <xf numFmtId="3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20">
    <xf numFmtId="0" fontId="0" fillId="0" borderId="0" xfId="0" applyAlignment="1">
      <alignment/>
    </xf>
    <xf numFmtId="0" fontId="0" fillId="0" borderId="0" xfId="0" applyBorder="1" applyAlignment="1">
      <alignment/>
    </xf>
    <xf numFmtId="0" fontId="4" fillId="0" borderId="0" xfId="0" applyFont="1" applyBorder="1" applyAlignment="1">
      <alignment/>
    </xf>
    <xf numFmtId="0" fontId="0" fillId="0" borderId="0" xfId="0" applyFont="1" applyBorder="1" applyAlignment="1">
      <alignment/>
    </xf>
    <xf numFmtId="0" fontId="0" fillId="0" borderId="0" xfId="0" applyBorder="1" applyAlignment="1" quotePrefix="1">
      <alignment/>
    </xf>
    <xf numFmtId="44" fontId="0" fillId="0" borderId="0" xfId="0" applyNumberFormat="1" applyBorder="1" applyAlignment="1">
      <alignment/>
    </xf>
    <xf numFmtId="44" fontId="0" fillId="0" borderId="0" xfId="46" applyBorder="1" applyAlignment="1">
      <alignment/>
    </xf>
    <xf numFmtId="0" fontId="3" fillId="0" borderId="0" xfId="0" applyFont="1" applyBorder="1" applyAlignment="1">
      <alignment/>
    </xf>
    <xf numFmtId="44" fontId="3" fillId="0" borderId="0" xfId="0" applyNumberFormat="1" applyFont="1" applyBorder="1" applyAlignment="1">
      <alignment/>
    </xf>
    <xf numFmtId="0" fontId="4" fillId="0" borderId="0" xfId="0" applyFont="1" applyBorder="1" applyAlignment="1">
      <alignment horizontal="center"/>
    </xf>
    <xf numFmtId="9" fontId="0" fillId="0" borderId="0" xfId="62" applyBorder="1" applyAlignment="1">
      <alignment/>
    </xf>
    <xf numFmtId="0" fontId="0" fillId="0" borderId="10" xfId="0" applyBorder="1" applyAlignment="1">
      <alignment/>
    </xf>
    <xf numFmtId="0" fontId="0" fillId="0" borderId="0" xfId="0" applyBorder="1" applyAlignment="1" quotePrefix="1">
      <alignment horizontal="centerContinuous"/>
    </xf>
    <xf numFmtId="0" fontId="0" fillId="0" borderId="11" xfId="0" applyBorder="1" applyAlignment="1">
      <alignment/>
    </xf>
    <xf numFmtId="44" fontId="0" fillId="0" borderId="11" xfId="0" applyNumberFormat="1" applyBorder="1" applyAlignment="1">
      <alignment/>
    </xf>
    <xf numFmtId="0" fontId="0" fillId="0" borderId="11" xfId="0" applyBorder="1" applyAlignment="1" quotePrefix="1">
      <alignment/>
    </xf>
    <xf numFmtId="0" fontId="0" fillId="0" borderId="11" xfId="0" applyBorder="1" applyAlignment="1" quotePrefix="1">
      <alignment horizontal="centerContinuous"/>
    </xf>
    <xf numFmtId="0" fontId="4" fillId="0" borderId="10" xfId="0" applyFont="1" applyBorder="1" applyAlignment="1">
      <alignment/>
    </xf>
    <xf numFmtId="0" fontId="0" fillId="0" borderId="11" xfId="0" applyFont="1" applyBorder="1" applyAlignment="1">
      <alignment/>
    </xf>
    <xf numFmtId="0" fontId="6" fillId="33" borderId="12" xfId="0" applyFont="1" applyFill="1" applyBorder="1" applyAlignment="1">
      <alignment/>
    </xf>
    <xf numFmtId="0" fontId="0" fillId="34" borderId="0" xfId="0" applyFont="1" applyFill="1" applyAlignment="1">
      <alignment/>
    </xf>
    <xf numFmtId="0" fontId="0" fillId="0" borderId="0" xfId="0" applyFont="1" applyFill="1" applyAlignment="1">
      <alignment/>
    </xf>
    <xf numFmtId="0" fontId="0" fillId="34" borderId="0" xfId="0" applyFill="1" applyAlignment="1">
      <alignment/>
    </xf>
    <xf numFmtId="0" fontId="0" fillId="0" borderId="0" xfId="0" applyFill="1" applyAlignment="1">
      <alignment/>
    </xf>
    <xf numFmtId="0" fontId="0" fillId="34" borderId="0" xfId="0" applyFont="1" applyFill="1" applyAlignment="1">
      <alignment/>
    </xf>
    <xf numFmtId="0" fontId="0" fillId="0" borderId="0" xfId="0" applyFont="1" applyFill="1" applyAlignment="1">
      <alignment/>
    </xf>
    <xf numFmtId="0" fontId="0" fillId="35" borderId="0" xfId="0" applyFill="1" applyAlignment="1">
      <alignment/>
    </xf>
    <xf numFmtId="0" fontId="7" fillId="0" borderId="0" xfId="0" applyFont="1" applyAlignment="1">
      <alignment/>
    </xf>
    <xf numFmtId="0" fontId="3" fillId="0" borderId="0" xfId="0" applyFont="1" applyAlignment="1">
      <alignment/>
    </xf>
    <xf numFmtId="0" fontId="0" fillId="0" borderId="0" xfId="0" applyFont="1" applyAlignment="1">
      <alignment/>
    </xf>
    <xf numFmtId="170" fontId="0" fillId="36" borderId="13" xfId="46" applyNumberFormat="1" applyFill="1" applyBorder="1" applyAlignment="1" applyProtection="1">
      <alignment/>
      <protection locked="0"/>
    </xf>
    <xf numFmtId="0" fontId="0" fillId="0" borderId="0" xfId="0" applyFont="1" applyBorder="1" applyAlignment="1" applyProtection="1">
      <alignment horizontal="left"/>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0" fontId="0" fillId="0" borderId="0" xfId="0" applyFont="1" applyBorder="1" applyAlignment="1">
      <alignment/>
    </xf>
    <xf numFmtId="0" fontId="0" fillId="0" borderId="0" xfId="0" applyFont="1" applyAlignment="1">
      <alignment/>
    </xf>
    <xf numFmtId="0" fontId="0" fillId="0" borderId="0" xfId="0" applyFont="1" applyAlignment="1" applyProtection="1">
      <alignment/>
      <protection/>
    </xf>
    <xf numFmtId="0" fontId="0" fillId="0" borderId="0" xfId="55" applyFont="1" applyAlignment="1" applyProtection="1">
      <alignment horizontal="left"/>
      <protection/>
    </xf>
    <xf numFmtId="0" fontId="2" fillId="0" borderId="0" xfId="55" applyFont="1" applyAlignment="1" applyProtection="1">
      <alignment horizontal="left"/>
      <protection/>
    </xf>
    <xf numFmtId="0" fontId="0" fillId="0" borderId="0" xfId="0" applyFont="1" applyAlignment="1" applyProtection="1">
      <alignment/>
      <protection/>
    </xf>
    <xf numFmtId="0" fontId="11" fillId="0" borderId="0" xfId="0" applyFont="1" applyAlignment="1">
      <alignment/>
    </xf>
    <xf numFmtId="0" fontId="12" fillId="0" borderId="0" xfId="0" applyFont="1" applyAlignment="1">
      <alignment horizontal="left"/>
    </xf>
    <xf numFmtId="0" fontId="13" fillId="0" borderId="0" xfId="0" applyFont="1" applyAlignment="1">
      <alignment/>
    </xf>
    <xf numFmtId="0" fontId="0" fillId="0" borderId="0" xfId="55" applyFont="1" applyAlignment="1" applyProtection="1">
      <alignment wrapText="1"/>
      <protection/>
    </xf>
    <xf numFmtId="0" fontId="12" fillId="0" borderId="0" xfId="0" applyFont="1" applyAlignment="1">
      <alignment wrapText="1"/>
    </xf>
    <xf numFmtId="0" fontId="3" fillId="0" borderId="0" xfId="0" applyFont="1" applyAlignment="1">
      <alignment horizontal="left"/>
    </xf>
    <xf numFmtId="0" fontId="0" fillId="0" borderId="0" xfId="0" applyFont="1" applyAlignment="1">
      <alignment horizontal="left"/>
    </xf>
    <xf numFmtId="0" fontId="0" fillId="0" borderId="0" xfId="59" applyFont="1" applyBorder="1" applyAlignment="1">
      <alignment horizontal="left" wrapText="1"/>
      <protection/>
    </xf>
    <xf numFmtId="37" fontId="0" fillId="0" borderId="0" xfId="44" applyNumberFormat="1" applyFont="1" applyAlignment="1">
      <alignment horizontal="center"/>
    </xf>
    <xf numFmtId="0" fontId="0" fillId="0" borderId="14" xfId="0" applyBorder="1" applyAlignment="1">
      <alignment/>
    </xf>
    <xf numFmtId="0" fontId="0" fillId="0" borderId="10"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0" fontId="0" fillId="0" borderId="0" xfId="0" applyBorder="1" applyAlignment="1" applyProtection="1" quotePrefix="1">
      <alignment horizontal="centerContinuous"/>
      <protection/>
    </xf>
    <xf numFmtId="0" fontId="0" fillId="0" borderId="11" xfId="0" applyBorder="1" applyAlignment="1" applyProtection="1" quotePrefix="1">
      <alignment horizontal="centerContinuous"/>
      <protection/>
    </xf>
    <xf numFmtId="0" fontId="0" fillId="0" borderId="11" xfId="0" applyBorder="1" applyAlignment="1" applyProtection="1">
      <alignment/>
      <protection/>
    </xf>
    <xf numFmtId="44" fontId="0" fillId="0" borderId="0" xfId="0" applyNumberFormat="1" applyBorder="1" applyAlignment="1" applyProtection="1">
      <alignment/>
      <protection/>
    </xf>
    <xf numFmtId="9" fontId="0" fillId="0" borderId="0" xfId="62" applyFill="1" applyBorder="1" applyAlignment="1" applyProtection="1">
      <alignment/>
      <protection/>
    </xf>
    <xf numFmtId="0" fontId="0" fillId="0" borderId="0" xfId="0" applyBorder="1" applyAlignment="1">
      <alignment horizontal="center"/>
    </xf>
    <xf numFmtId="171" fontId="0" fillId="0" borderId="0" xfId="0" applyNumberFormat="1" applyFont="1" applyAlignment="1">
      <alignment/>
    </xf>
    <xf numFmtId="172" fontId="0" fillId="0" borderId="0" xfId="0" applyNumberFormat="1" applyFont="1" applyAlignment="1">
      <alignment/>
    </xf>
    <xf numFmtId="171" fontId="0" fillId="0" borderId="0" xfId="0" applyNumberFormat="1" applyFont="1" applyAlignment="1" quotePrefix="1">
      <alignment horizontal="right"/>
    </xf>
    <xf numFmtId="44" fontId="0" fillId="0" borderId="11" xfId="46" applyNumberFormat="1" applyBorder="1" applyAlignment="1" applyProtection="1">
      <alignment shrinkToFit="1"/>
      <protection/>
    </xf>
    <xf numFmtId="0" fontId="0" fillId="0" borderId="0" xfId="0" applyBorder="1" applyAlignment="1">
      <alignment horizontal="right" indent="1"/>
    </xf>
    <xf numFmtId="0" fontId="15" fillId="0" borderId="0" xfId="0" applyFont="1" applyBorder="1" applyAlignment="1">
      <alignment horizontal="right"/>
    </xf>
    <xf numFmtId="0" fontId="16" fillId="0" borderId="0" xfId="0" applyFont="1" applyAlignment="1">
      <alignment/>
    </xf>
    <xf numFmtId="0" fontId="17" fillId="0" borderId="0" xfId="0" applyFont="1" applyBorder="1" applyAlignment="1">
      <alignment/>
    </xf>
    <xf numFmtId="2" fontId="17" fillId="37" borderId="0" xfId="0" applyNumberFormat="1" applyFont="1" applyFill="1" applyAlignment="1">
      <alignment/>
    </xf>
    <xf numFmtId="2" fontId="0" fillId="0" borderId="0" xfId="62" applyNumberFormat="1" applyBorder="1" applyAlignment="1">
      <alignment/>
    </xf>
    <xf numFmtId="2" fontId="3" fillId="0" borderId="0" xfId="0" applyNumberFormat="1" applyFont="1" applyAlignment="1">
      <alignment/>
    </xf>
    <xf numFmtId="2" fontId="0" fillId="0" borderId="0" xfId="62" applyNumberFormat="1" applyFill="1" applyBorder="1" applyAlignment="1">
      <alignment/>
    </xf>
    <xf numFmtId="2" fontId="0" fillId="0" borderId="0" xfId="0" applyNumberFormat="1" applyFont="1" applyAlignment="1">
      <alignment/>
    </xf>
    <xf numFmtId="2" fontId="0" fillId="0" borderId="0" xfId="0" applyNumberFormat="1" applyAlignment="1">
      <alignment/>
    </xf>
    <xf numFmtId="2" fontId="0" fillId="0" borderId="0" xfId="0" applyNumberFormat="1" applyBorder="1" applyAlignment="1">
      <alignment/>
    </xf>
    <xf numFmtId="9" fontId="0" fillId="0" borderId="11" xfId="62" applyFont="1" applyFill="1" applyBorder="1" applyAlignment="1" applyProtection="1">
      <alignment horizontal="right"/>
      <protection/>
    </xf>
    <xf numFmtId="0" fontId="0" fillId="0" borderId="0" xfId="0" applyFill="1" applyBorder="1" applyAlignment="1" applyProtection="1">
      <alignment/>
      <protection/>
    </xf>
    <xf numFmtId="44" fontId="0" fillId="0" borderId="11" xfId="46" applyNumberFormat="1" applyFont="1" applyBorder="1" applyAlignment="1" applyProtection="1">
      <alignment shrinkToFit="1"/>
      <protection/>
    </xf>
    <xf numFmtId="0" fontId="0" fillId="0" borderId="0" xfId="0" applyFont="1" applyFill="1" applyBorder="1" applyAlignment="1">
      <alignment/>
    </xf>
    <xf numFmtId="0" fontId="3" fillId="0" borderId="0" xfId="0" applyFont="1" applyFill="1" applyBorder="1" applyAlignment="1">
      <alignment/>
    </xf>
    <xf numFmtId="44" fontId="0" fillId="0" borderId="0" xfId="0" applyNumberFormat="1" applyAlignment="1">
      <alignment/>
    </xf>
    <xf numFmtId="0" fontId="0" fillId="0" borderId="0" xfId="0" applyFill="1" applyBorder="1" applyAlignment="1" applyProtection="1">
      <alignment horizontal="centerContinuous"/>
      <protection/>
    </xf>
    <xf numFmtId="0" fontId="0" fillId="0" borderId="0" xfId="0" applyAlignment="1">
      <alignment horizontal="center"/>
    </xf>
    <xf numFmtId="0" fontId="0" fillId="0" borderId="11" xfId="0" applyFont="1" applyBorder="1" applyAlignment="1">
      <alignment/>
    </xf>
    <xf numFmtId="0" fontId="0" fillId="0" borderId="11" xfId="0" applyFont="1" applyBorder="1" applyAlignment="1">
      <alignment horizontal="right"/>
    </xf>
    <xf numFmtId="0" fontId="0" fillId="0" borderId="11" xfId="0" applyFont="1" applyBorder="1" applyAlignment="1">
      <alignment horizontal="center"/>
    </xf>
    <xf numFmtId="44" fontId="0" fillId="0" borderId="0" xfId="46" applyAlignment="1">
      <alignment/>
    </xf>
    <xf numFmtId="0" fontId="0" fillId="0" borderId="0" xfId="0" applyFont="1" applyBorder="1" applyAlignment="1" applyProtection="1" quotePrefix="1">
      <alignment/>
      <protection/>
    </xf>
    <xf numFmtId="0" fontId="18" fillId="0" borderId="0" xfId="55" applyFont="1" applyAlignment="1" applyProtection="1">
      <alignment horizontal="left"/>
      <protection/>
    </xf>
    <xf numFmtId="0" fontId="9" fillId="0" borderId="0" xfId="0" applyFont="1" applyBorder="1" applyAlignment="1" applyProtection="1">
      <alignment/>
      <protection/>
    </xf>
    <xf numFmtId="0" fontId="0" fillId="35" borderId="0" xfId="0" applyFont="1" applyFill="1" applyAlignment="1">
      <alignment/>
    </xf>
    <xf numFmtId="0" fontId="0" fillId="0" borderId="0" xfId="0" applyFont="1" applyBorder="1" applyAlignment="1">
      <alignment/>
    </xf>
    <xf numFmtId="0" fontId="0" fillId="0" borderId="0" xfId="0" applyFont="1" applyBorder="1" applyAlignment="1" applyProtection="1" quotePrefix="1">
      <alignment horizontal="centerContinuous"/>
      <protection/>
    </xf>
    <xf numFmtId="0" fontId="0" fillId="0" borderId="0" xfId="59" applyFont="1" applyBorder="1" applyAlignment="1">
      <alignment horizontal="left"/>
      <protection/>
    </xf>
    <xf numFmtId="0" fontId="0" fillId="0" borderId="0" xfId="59" applyFont="1" applyAlignment="1">
      <alignment horizontal="left" wrapText="1"/>
      <protection/>
    </xf>
    <xf numFmtId="0" fontId="8" fillId="0" borderId="0" xfId="55" applyFont="1" applyAlignment="1" applyProtection="1">
      <alignment horizontal="left"/>
      <protection/>
    </xf>
    <xf numFmtId="0" fontId="0" fillId="0" borderId="0" xfId="0" applyBorder="1" applyAlignment="1">
      <alignment shrinkToFit="1"/>
    </xf>
    <xf numFmtId="1" fontId="0" fillId="36" borderId="13" xfId="62" applyNumberFormat="1" applyFill="1" applyBorder="1" applyAlignment="1" applyProtection="1">
      <alignment shrinkToFit="1"/>
      <protection locked="0"/>
    </xf>
    <xf numFmtId="0" fontId="0" fillId="0" borderId="0" xfId="0" applyBorder="1" applyAlignment="1" quotePrefix="1">
      <alignment shrinkToFit="1"/>
    </xf>
    <xf numFmtId="0" fontId="0" fillId="36" borderId="13" xfId="0" applyFill="1" applyBorder="1" applyAlignment="1" applyProtection="1">
      <alignment shrinkToFit="1"/>
      <protection locked="0"/>
    </xf>
    <xf numFmtId="0" fontId="0" fillId="0" borderId="0" xfId="0" applyAlignment="1">
      <alignment shrinkToFit="1"/>
    </xf>
    <xf numFmtId="44" fontId="0" fillId="36" borderId="13" xfId="46" applyFill="1" applyBorder="1" applyAlignment="1" applyProtection="1">
      <alignment horizontal="right" shrinkToFit="1"/>
      <protection locked="0"/>
    </xf>
    <xf numFmtId="44" fontId="0" fillId="0" borderId="0" xfId="46" applyBorder="1" applyAlignment="1">
      <alignment horizontal="right" shrinkToFit="1"/>
    </xf>
    <xf numFmtId="171" fontId="15" fillId="36" borderId="13" xfId="0" applyNumberFormat="1" applyFont="1" applyFill="1" applyBorder="1" applyAlignment="1" applyProtection="1">
      <alignment shrinkToFit="1"/>
      <protection locked="0"/>
    </xf>
    <xf numFmtId="44" fontId="0" fillId="0" borderId="0" xfId="46" applyNumberFormat="1" applyFill="1" applyBorder="1" applyAlignment="1" applyProtection="1">
      <alignment shrinkToFit="1"/>
      <protection/>
    </xf>
    <xf numFmtId="0" fontId="15" fillId="0" borderId="0" xfId="0" applyFont="1" applyFill="1" applyBorder="1" applyAlignment="1" applyProtection="1">
      <alignment shrinkToFit="1"/>
      <protection/>
    </xf>
    <xf numFmtId="44" fontId="0" fillId="0" borderId="0" xfId="46" applyFill="1" applyBorder="1" applyAlignment="1" applyProtection="1">
      <alignment shrinkToFit="1"/>
      <protection/>
    </xf>
    <xf numFmtId="0" fontId="15" fillId="0" borderId="0" xfId="0" applyFont="1" applyFill="1" applyBorder="1" applyAlignment="1" applyProtection="1">
      <alignment shrinkToFit="1"/>
      <protection/>
    </xf>
    <xf numFmtId="44" fontId="0" fillId="36" borderId="13" xfId="46" applyFill="1" applyBorder="1" applyAlignment="1" applyProtection="1">
      <alignment shrinkToFit="1"/>
      <protection locked="0"/>
    </xf>
    <xf numFmtId="9" fontId="0" fillId="0" borderId="0" xfId="62" applyBorder="1" applyAlignment="1">
      <alignment shrinkToFit="1"/>
    </xf>
    <xf numFmtId="0" fontId="0" fillId="0" borderId="0" xfId="0" applyBorder="1" applyAlignment="1" applyProtection="1">
      <alignment shrinkToFit="1"/>
      <protection/>
    </xf>
    <xf numFmtId="9" fontId="0" fillId="0" borderId="0" xfId="62" applyBorder="1" applyAlignment="1" applyProtection="1">
      <alignment shrinkToFit="1"/>
      <protection/>
    </xf>
    <xf numFmtId="0" fontId="15" fillId="36" borderId="13" xfId="0" applyFont="1" applyFill="1" applyBorder="1" applyAlignment="1" applyProtection="1">
      <alignment shrinkToFit="1"/>
      <protection locked="0"/>
    </xf>
    <xf numFmtId="44" fontId="0" fillId="0" borderId="0" xfId="46" applyBorder="1" applyAlignment="1">
      <alignment shrinkToFit="1"/>
    </xf>
    <xf numFmtId="44" fontId="0" fillId="0" borderId="0" xfId="0" applyNumberFormat="1" applyBorder="1" applyAlignment="1">
      <alignment shrinkToFit="1"/>
    </xf>
    <xf numFmtId="44" fontId="0" fillId="0" borderId="0" xfId="0" applyNumberFormat="1" applyFont="1" applyBorder="1" applyAlignment="1">
      <alignment shrinkToFit="1"/>
    </xf>
    <xf numFmtId="44" fontId="0" fillId="0" borderId="0" xfId="46" applyBorder="1" applyAlignment="1" applyProtection="1">
      <alignment shrinkToFit="1"/>
      <protection/>
    </xf>
    <xf numFmtId="44" fontId="5" fillId="0" borderId="0" xfId="46" applyFont="1" applyBorder="1" applyAlignment="1" applyProtection="1">
      <alignment shrinkToFit="1"/>
      <protection/>
    </xf>
    <xf numFmtId="44" fontId="0" fillId="0" borderId="0" xfId="46" applyNumberFormat="1" applyBorder="1" applyAlignment="1" applyProtection="1">
      <alignment shrinkToFit="1"/>
      <protection/>
    </xf>
    <xf numFmtId="0" fontId="0" fillId="0" borderId="10" xfId="0" applyBorder="1" applyAlignment="1" applyProtection="1">
      <alignment horizontal="centerContinuous" shrinkToFit="1"/>
      <protection/>
    </xf>
    <xf numFmtId="0" fontId="0" fillId="0" borderId="0" xfId="0" applyBorder="1" applyAlignment="1" applyProtection="1">
      <alignment horizontal="centerContinuous" shrinkToFit="1"/>
      <protection/>
    </xf>
    <xf numFmtId="44" fontId="0" fillId="0" borderId="0" xfId="0" applyNumberFormat="1" applyBorder="1" applyAlignment="1" applyProtection="1">
      <alignment shrinkToFit="1"/>
      <protection/>
    </xf>
    <xf numFmtId="44" fontId="5" fillId="0" borderId="0" xfId="0" applyNumberFormat="1" applyFont="1" applyBorder="1" applyAlignment="1" applyProtection="1">
      <alignment shrinkToFit="1"/>
      <protection/>
    </xf>
    <xf numFmtId="0" fontId="0" fillId="0" borderId="0" xfId="0" applyBorder="1" applyAlignment="1">
      <alignment horizontal="centerContinuous" shrinkToFit="1"/>
    </xf>
    <xf numFmtId="0" fontId="0" fillId="0" borderId="10" xfId="0" applyBorder="1" applyAlignment="1">
      <alignment horizontal="centerContinuous" shrinkToFit="1"/>
    </xf>
    <xf numFmtId="44" fontId="0" fillId="0" borderId="11" xfId="46" applyBorder="1" applyAlignment="1">
      <alignment shrinkToFit="1"/>
    </xf>
    <xf numFmtId="9" fontId="0" fillId="36" borderId="13" xfId="62" applyFill="1" applyBorder="1" applyAlignment="1" applyProtection="1">
      <alignment shrinkToFit="1"/>
      <protection locked="0"/>
    </xf>
    <xf numFmtId="44" fontId="0" fillId="36" borderId="13" xfId="0" applyNumberFormat="1" applyFill="1" applyBorder="1" applyAlignment="1" applyProtection="1">
      <alignment shrinkToFit="1"/>
      <protection locked="0"/>
    </xf>
    <xf numFmtId="9" fontId="0" fillId="36" borderId="13" xfId="62" applyFont="1" applyFill="1" applyBorder="1" applyAlignment="1" applyProtection="1">
      <alignment shrinkToFit="1"/>
      <protection locked="0"/>
    </xf>
    <xf numFmtId="44" fontId="0" fillId="0" borderId="0" xfId="46" applyAlignment="1">
      <alignment shrinkToFit="1"/>
    </xf>
    <xf numFmtId="0" fontId="3" fillId="0" borderId="0" xfId="0" applyFont="1" applyAlignment="1">
      <alignment horizontal="right"/>
    </xf>
    <xf numFmtId="0" fontId="3" fillId="0" borderId="0" xfId="0" applyFont="1" applyAlignment="1">
      <alignment horizontal="center"/>
    </xf>
    <xf numFmtId="44" fontId="3" fillId="0" borderId="0" xfId="0" applyNumberFormat="1" applyFont="1" applyAlignment="1">
      <alignment shrinkToFit="1"/>
    </xf>
    <xf numFmtId="0" fontId="3" fillId="0" borderId="0" xfId="0" applyFont="1" applyBorder="1" applyAlignment="1" applyProtection="1" quotePrefix="1">
      <alignment/>
      <protection/>
    </xf>
    <xf numFmtId="37" fontId="0" fillId="0" borderId="0" xfId="45" applyNumberFormat="1" applyFont="1" applyAlignment="1">
      <alignment horizontal="center"/>
    </xf>
    <xf numFmtId="0" fontId="20" fillId="0" borderId="0" xfId="0" applyFont="1" applyFill="1" applyBorder="1" applyAlignment="1">
      <alignment horizontal="left" indent="2"/>
    </xf>
    <xf numFmtId="44" fontId="0" fillId="36" borderId="13" xfId="46" applyFont="1" applyFill="1" applyBorder="1" applyAlignment="1" applyProtection="1">
      <alignment shrinkToFit="1"/>
      <protection locked="0"/>
    </xf>
    <xf numFmtId="44" fontId="0" fillId="0" borderId="0" xfId="46" applyFont="1" applyFill="1" applyBorder="1" applyAlignment="1" applyProtection="1">
      <alignment shrinkToFit="1"/>
      <protection locked="0"/>
    </xf>
    <xf numFmtId="44" fontId="0" fillId="0" borderId="0" xfId="46" applyFill="1" applyBorder="1" applyAlignment="1">
      <alignment shrinkToFit="1"/>
    </xf>
    <xf numFmtId="171" fontId="0" fillId="36" borderId="13" xfId="0" applyNumberFormat="1" applyFont="1" applyFill="1" applyBorder="1" applyAlignment="1" applyProtection="1">
      <alignment shrinkToFit="1"/>
      <protection locked="0"/>
    </xf>
    <xf numFmtId="0" fontId="0" fillId="36" borderId="13" xfId="0" applyFont="1" applyFill="1" applyBorder="1" applyAlignment="1" applyProtection="1">
      <alignment shrinkToFit="1"/>
      <protection locked="0"/>
    </xf>
    <xf numFmtId="173" fontId="0" fillId="36" borderId="13" xfId="0" applyNumberFormat="1" applyFont="1" applyFill="1" applyBorder="1" applyAlignment="1" applyProtection="1">
      <alignment shrinkToFit="1"/>
      <protection locked="0"/>
    </xf>
    <xf numFmtId="0" fontId="4" fillId="0" borderId="15" xfId="0" applyFont="1" applyBorder="1" applyAlignment="1">
      <alignment/>
    </xf>
    <xf numFmtId="0" fontId="0" fillId="0" borderId="10" xfId="0" applyBorder="1" applyAlignment="1">
      <alignment shrinkToFit="1"/>
    </xf>
    <xf numFmtId="0" fontId="3" fillId="0" borderId="10" xfId="0" applyFont="1" applyBorder="1" applyAlignment="1">
      <alignment shrinkToFit="1"/>
    </xf>
    <xf numFmtId="0" fontId="3" fillId="0" borderId="16" xfId="0" applyFont="1" applyBorder="1" applyAlignment="1">
      <alignment shrinkToFit="1"/>
    </xf>
    <xf numFmtId="0" fontId="0" fillId="0" borderId="17" xfId="0" applyBorder="1" applyAlignment="1">
      <alignment horizontal="left" indent="1"/>
    </xf>
    <xf numFmtId="0" fontId="0" fillId="0" borderId="17" xfId="0" applyFill="1" applyBorder="1" applyAlignment="1">
      <alignment horizontal="left" indent="1"/>
    </xf>
    <xf numFmtId="0" fontId="15" fillId="0" borderId="17" xfId="0" applyFont="1" applyBorder="1" applyAlignment="1">
      <alignment horizontal="left" indent="2"/>
    </xf>
    <xf numFmtId="0" fontId="15" fillId="0" borderId="0" xfId="0" applyFont="1" applyBorder="1" applyAlignment="1">
      <alignment/>
    </xf>
    <xf numFmtId="44" fontId="0" fillId="0" borderId="18" xfId="46" applyNumberFormat="1" applyFill="1" applyBorder="1" applyAlignment="1" applyProtection="1">
      <alignment shrinkToFit="1"/>
      <protection/>
    </xf>
    <xf numFmtId="44" fontId="0" fillId="0" borderId="18" xfId="46" applyFont="1" applyFill="1" applyBorder="1" applyAlignment="1" applyProtection="1">
      <alignment shrinkToFit="1"/>
      <protection locked="0"/>
    </xf>
    <xf numFmtId="0" fontId="3" fillId="0" borderId="19" xfId="0" applyFont="1" applyBorder="1" applyAlignment="1">
      <alignment/>
    </xf>
    <xf numFmtId="0" fontId="0" fillId="0" borderId="11" xfId="0" applyBorder="1" applyAlignment="1">
      <alignment shrinkToFit="1"/>
    </xf>
    <xf numFmtId="44" fontId="3" fillId="0" borderId="11" xfId="46" applyFont="1" applyBorder="1" applyAlignment="1">
      <alignment shrinkToFit="1"/>
    </xf>
    <xf numFmtId="44" fontId="0" fillId="0" borderId="11" xfId="46" applyFont="1" applyBorder="1" applyAlignment="1">
      <alignment shrinkToFit="1"/>
    </xf>
    <xf numFmtId="44" fontId="3" fillId="0" borderId="20" xfId="46" applyFont="1" applyBorder="1" applyAlignment="1">
      <alignment shrinkToFit="1"/>
    </xf>
    <xf numFmtId="0" fontId="0" fillId="0" borderId="0" xfId="0" applyFill="1" applyBorder="1" applyAlignment="1" quotePrefix="1">
      <alignment horizontal="left"/>
    </xf>
    <xf numFmtId="0" fontId="0" fillId="0" borderId="0" xfId="0" applyFont="1" applyBorder="1" applyAlignment="1">
      <alignment shrinkToFit="1"/>
    </xf>
    <xf numFmtId="0" fontId="0" fillId="0" borderId="17" xfId="0" applyFont="1" applyBorder="1" applyAlignment="1">
      <alignment horizontal="left" indent="1"/>
    </xf>
    <xf numFmtId="0" fontId="15" fillId="0" borderId="0" xfId="0" applyFont="1" applyBorder="1" applyAlignment="1">
      <alignment/>
    </xf>
    <xf numFmtId="0" fontId="0" fillId="0" borderId="17" xfId="0" applyFont="1" applyFill="1" applyBorder="1" applyAlignment="1">
      <alignment horizontal="left" wrapText="1"/>
    </xf>
    <xf numFmtId="0" fontId="0" fillId="0" borderId="18" xfId="0" applyFont="1" applyFill="1" applyBorder="1" applyAlignment="1">
      <alignment horizontal="left" wrapText="1"/>
    </xf>
    <xf numFmtId="0" fontId="0" fillId="0" borderId="0" xfId="0" applyFont="1" applyBorder="1" applyAlignment="1" applyProtection="1">
      <alignment horizontal="right" shrinkToFit="1"/>
      <protection/>
    </xf>
    <xf numFmtId="44" fontId="0" fillId="0" borderId="0" xfId="46" applyNumberFormat="1" applyFill="1" applyBorder="1" applyAlignment="1" applyProtection="1">
      <alignment horizontal="right" shrinkToFit="1"/>
      <protection/>
    </xf>
    <xf numFmtId="0" fontId="0" fillId="0" borderId="18" xfId="0" applyBorder="1" applyAlignment="1">
      <alignment/>
    </xf>
    <xf numFmtId="0" fontId="0" fillId="0" borderId="17" xfId="0" applyBorder="1" applyAlignment="1">
      <alignment/>
    </xf>
    <xf numFmtId="0" fontId="3" fillId="0" borderId="10" xfId="0" applyFont="1" applyBorder="1" applyAlignment="1">
      <alignment/>
    </xf>
    <xf numFmtId="0" fontId="0" fillId="0" borderId="0" xfId="0" applyFont="1" applyBorder="1" applyAlignment="1" applyProtection="1" quotePrefix="1">
      <alignment/>
      <protection/>
    </xf>
    <xf numFmtId="0" fontId="0" fillId="0" borderId="11" xfId="0" applyFont="1" applyBorder="1" applyAlignment="1" applyProtection="1" quotePrefix="1">
      <alignment/>
      <protection/>
    </xf>
    <xf numFmtId="0" fontId="0" fillId="0" borderId="14" xfId="0" applyFont="1" applyBorder="1" applyAlignment="1">
      <alignment/>
    </xf>
    <xf numFmtId="44" fontId="0" fillId="0" borderId="14" xfId="0" applyNumberFormat="1" applyBorder="1" applyAlignment="1">
      <alignment/>
    </xf>
    <xf numFmtId="9" fontId="0" fillId="0" borderId="14" xfId="62" applyFont="1" applyFill="1" applyBorder="1" applyAlignment="1" applyProtection="1">
      <alignment horizontal="right"/>
      <protection/>
    </xf>
    <xf numFmtId="0" fontId="0" fillId="0" borderId="14" xfId="0" applyBorder="1" applyAlignment="1" applyProtection="1" quotePrefix="1">
      <alignment horizontal="centerContinuous"/>
      <protection/>
    </xf>
    <xf numFmtId="44" fontId="0" fillId="0" borderId="14" xfId="46" applyNumberFormat="1" applyBorder="1" applyAlignment="1" applyProtection="1">
      <alignment shrinkToFit="1"/>
      <protection/>
    </xf>
    <xf numFmtId="0" fontId="0" fillId="0" borderId="14" xfId="0" applyBorder="1" applyAlignment="1" applyProtection="1">
      <alignment/>
      <protection/>
    </xf>
    <xf numFmtId="0" fontId="0" fillId="0" borderId="11" xfId="0" applyBorder="1" applyAlignment="1">
      <alignment/>
    </xf>
    <xf numFmtId="1" fontId="0" fillId="0" borderId="0" xfId="0" applyNumberFormat="1" applyBorder="1" applyAlignment="1">
      <alignment horizontal="center"/>
    </xf>
    <xf numFmtId="0" fontId="0" fillId="0" borderId="0" xfId="0" applyBorder="1" applyAlignment="1">
      <alignment horizontal="right"/>
    </xf>
    <xf numFmtId="0" fontId="0" fillId="0" borderId="14" xfId="0" applyBorder="1" applyAlignment="1">
      <alignment horizontal="centerContinuous" shrinkToFit="1"/>
    </xf>
    <xf numFmtId="0" fontId="0" fillId="0" borderId="0" xfId="0" applyFont="1" applyBorder="1" applyAlignment="1">
      <alignment horizontal="right"/>
    </xf>
    <xf numFmtId="0" fontId="0" fillId="0" borderId="0" xfId="0" applyFont="1" applyBorder="1" applyAlignment="1">
      <alignment horizontal="center"/>
    </xf>
    <xf numFmtId="44" fontId="0" fillId="0" borderId="0" xfId="46" applyNumberFormat="1" applyFont="1" applyBorder="1" applyAlignment="1" applyProtection="1">
      <alignment shrinkToFit="1"/>
      <protection/>
    </xf>
    <xf numFmtId="0" fontId="4" fillId="0" borderId="10" xfId="0" applyFont="1" applyBorder="1" applyAlignment="1">
      <alignment horizontal="center"/>
    </xf>
    <xf numFmtId="0" fontId="4" fillId="0" borderId="16" xfId="0" applyFont="1" applyBorder="1" applyAlignment="1">
      <alignment horizontal="center"/>
    </xf>
    <xf numFmtId="44" fontId="0" fillId="0" borderId="18" xfId="46" applyFill="1" applyBorder="1" applyAlignment="1" applyProtection="1">
      <alignment shrinkToFit="1"/>
      <protection/>
    </xf>
    <xf numFmtId="0" fontId="3" fillId="0" borderId="11" xfId="0" applyFont="1" applyBorder="1" applyAlignment="1">
      <alignment/>
    </xf>
    <xf numFmtId="0" fontId="3" fillId="0" borderId="11" xfId="0" applyFont="1" applyBorder="1" applyAlignment="1">
      <alignment shrinkToFit="1"/>
    </xf>
    <xf numFmtId="44" fontId="3" fillId="0" borderId="11" xfId="0" applyNumberFormat="1" applyFont="1" applyBorder="1" applyAlignment="1" applyProtection="1">
      <alignment shrinkToFit="1"/>
      <protection/>
    </xf>
    <xf numFmtId="44" fontId="3" fillId="0" borderId="20" xfId="0" applyNumberFormat="1" applyFont="1" applyBorder="1" applyAlignment="1" applyProtection="1">
      <alignment shrinkToFit="1"/>
      <protection/>
    </xf>
    <xf numFmtId="44" fontId="0" fillId="0" borderId="0" xfId="46" applyFill="1" applyBorder="1" applyAlignment="1" applyProtection="1">
      <alignment shrinkToFit="1"/>
      <protection locked="0"/>
    </xf>
    <xf numFmtId="44" fontId="0" fillId="0" borderId="18" xfId="46" applyFill="1" applyBorder="1" applyAlignment="1" applyProtection="1">
      <alignment shrinkToFit="1"/>
      <protection locked="0"/>
    </xf>
    <xf numFmtId="0" fontId="9" fillId="0" borderId="0" xfId="0" applyFont="1" applyBorder="1" applyAlignment="1">
      <alignment/>
    </xf>
    <xf numFmtId="0" fontId="9" fillId="0" borderId="0" xfId="0" applyFont="1" applyAlignment="1">
      <alignment/>
    </xf>
    <xf numFmtId="0" fontId="23" fillId="0" borderId="0" xfId="0" applyFont="1" applyBorder="1" applyAlignment="1" applyProtection="1">
      <alignment horizontal="center"/>
      <protection locked="0"/>
    </xf>
    <xf numFmtId="0" fontId="9" fillId="0" borderId="0" xfId="0" applyFont="1" applyBorder="1" applyAlignment="1" quotePrefix="1">
      <alignment/>
    </xf>
    <xf numFmtId="44" fontId="5" fillId="0" borderId="0" xfId="46" applyNumberFormat="1" applyFont="1" applyFill="1" applyBorder="1" applyAlignment="1" applyProtection="1">
      <alignment shrinkToFit="1"/>
      <protection/>
    </xf>
    <xf numFmtId="44" fontId="5" fillId="0" borderId="18" xfId="46" applyNumberFormat="1" applyFont="1" applyFill="1" applyBorder="1" applyAlignment="1" applyProtection="1">
      <alignment shrinkToFit="1"/>
      <protection/>
    </xf>
    <xf numFmtId="44" fontId="0" fillId="32" borderId="13" xfId="46" applyFont="1" applyFill="1" applyBorder="1" applyAlignment="1" applyProtection="1">
      <alignment shrinkToFit="1"/>
      <protection locked="0"/>
    </xf>
    <xf numFmtId="44" fontId="0" fillId="32" borderId="13" xfId="46" applyFont="1" applyFill="1" applyBorder="1" applyAlignment="1" applyProtection="1">
      <alignment shrinkToFit="1"/>
      <protection locked="0"/>
    </xf>
    <xf numFmtId="44" fontId="5" fillId="0" borderId="0" xfId="46" applyFont="1" applyAlignment="1">
      <alignment shrinkToFit="1"/>
    </xf>
    <xf numFmtId="0" fontId="9" fillId="38" borderId="21" xfId="0" applyFont="1" applyFill="1" applyBorder="1" applyAlignment="1" applyProtection="1">
      <alignment horizontal="left"/>
      <protection/>
    </xf>
    <xf numFmtId="0" fontId="9" fillId="38" borderId="14" xfId="0" applyFont="1" applyFill="1" applyBorder="1" applyAlignment="1" applyProtection="1">
      <alignment horizontal="left"/>
      <protection/>
    </xf>
    <xf numFmtId="0" fontId="9" fillId="38" borderId="22" xfId="0" applyFont="1" applyFill="1" applyBorder="1" applyAlignment="1" applyProtection="1">
      <alignment horizontal="left"/>
      <protection/>
    </xf>
    <xf numFmtId="14" fontId="0" fillId="0" borderId="0" xfId="0" applyNumberFormat="1" applyFont="1" applyAlignment="1" applyProtection="1">
      <alignment horizontal="left"/>
      <protection/>
    </xf>
    <xf numFmtId="0" fontId="3" fillId="0" borderId="0" xfId="0" applyFont="1" applyBorder="1" applyAlignment="1">
      <alignment/>
    </xf>
    <xf numFmtId="0" fontId="0" fillId="36" borderId="13" xfId="0" applyFill="1" applyBorder="1" applyAlignment="1" applyProtection="1">
      <alignment horizontal="center" shrinkToFit="1"/>
      <protection locked="0"/>
    </xf>
    <xf numFmtId="0" fontId="0" fillId="0" borderId="0" xfId="55" applyFont="1" applyAlignment="1" applyProtection="1">
      <alignment horizontal="left" wrapText="1"/>
      <protection/>
    </xf>
    <xf numFmtId="0" fontId="15" fillId="0" borderId="0" xfId="0" applyFont="1" applyFill="1" applyBorder="1" applyAlignment="1">
      <alignment horizontal="right" wrapText="1"/>
    </xf>
    <xf numFmtId="0" fontId="15" fillId="0" borderId="18" xfId="0" applyFont="1" applyFill="1" applyBorder="1" applyAlignment="1">
      <alignment horizontal="right" wrapText="1"/>
    </xf>
    <xf numFmtId="0" fontId="9" fillId="0" borderId="0" xfId="0" applyFont="1" applyBorder="1" applyAlignment="1" applyProtection="1">
      <alignment horizontal="left"/>
      <protection/>
    </xf>
    <xf numFmtId="0" fontId="0" fillId="36" borderId="21" xfId="0" applyFill="1" applyBorder="1" applyAlignment="1" applyProtection="1">
      <alignment horizontal="center"/>
      <protection locked="0"/>
    </xf>
    <xf numFmtId="0" fontId="0" fillId="36" borderId="22" xfId="0" applyFill="1" applyBorder="1" applyAlignment="1" applyProtection="1">
      <alignment horizontal="center"/>
      <protection locked="0"/>
    </xf>
    <xf numFmtId="0" fontId="21" fillId="0" borderId="0" xfId="55" applyFont="1" applyAlignment="1" applyProtection="1">
      <alignment horizontal="left" wrapText="1"/>
      <protection/>
    </xf>
    <xf numFmtId="0" fontId="24" fillId="0" borderId="0" xfId="55" applyFont="1" applyAlignment="1" applyProtection="1">
      <alignment horizontal="left" wrapText="1"/>
      <protection/>
    </xf>
    <xf numFmtId="0" fontId="9" fillId="0" borderId="0" xfId="55" applyFont="1" applyBorder="1" applyAlignment="1" applyProtection="1">
      <alignment horizontal="left" wrapText="1"/>
      <protection/>
    </xf>
    <xf numFmtId="0" fontId="22" fillId="0" borderId="0" xfId="55" applyFont="1" applyBorder="1" applyAlignment="1" applyProtection="1">
      <alignment horizontal="left" wrapText="1"/>
      <protection/>
    </xf>
    <xf numFmtId="0" fontId="0" fillId="36" borderId="14" xfId="0" applyFill="1" applyBorder="1" applyAlignment="1" applyProtection="1">
      <alignment horizontal="center"/>
      <protection locked="0"/>
    </xf>
    <xf numFmtId="0" fontId="12" fillId="0" borderId="0" xfId="0" applyFont="1" applyAlignment="1" applyProtection="1">
      <alignment horizontal="left" wrapText="1"/>
      <protection/>
    </xf>
    <xf numFmtId="0" fontId="9" fillId="0" borderId="0" xfId="55" applyFont="1" applyAlignment="1" applyProtection="1">
      <alignment horizontal="left" wrapText="1"/>
      <protection/>
    </xf>
    <xf numFmtId="0" fontId="0" fillId="36" borderId="21" xfId="0" applyFont="1" applyFill="1" applyBorder="1" applyAlignment="1" applyProtection="1">
      <alignment horizont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Area 1" xfId="44"/>
    <cellStyle name="Comma_Are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Cashrent 1997"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83</xdr:row>
      <xdr:rowOff>38100</xdr:rowOff>
    </xdr:from>
    <xdr:to>
      <xdr:col>4</xdr:col>
      <xdr:colOff>85725</xdr:colOff>
      <xdr:row>85</xdr:row>
      <xdr:rowOff>76200</xdr:rowOff>
    </xdr:to>
    <xdr:pic>
      <xdr:nvPicPr>
        <xdr:cNvPr id="1" name="Picture 2" descr="Univ_B_1_NoTh_Reg"/>
        <xdr:cNvPicPr preferRelativeResize="1">
          <a:picLocks noChangeAspect="1"/>
        </xdr:cNvPicPr>
      </xdr:nvPicPr>
      <xdr:blipFill>
        <a:blip r:embed="rId1"/>
        <a:stretch>
          <a:fillRect/>
        </a:stretch>
      </xdr:blipFill>
      <xdr:spPr>
        <a:xfrm>
          <a:off x="257175" y="13601700"/>
          <a:ext cx="22479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83</xdr:row>
      <xdr:rowOff>38100</xdr:rowOff>
    </xdr:from>
    <xdr:to>
      <xdr:col>4</xdr:col>
      <xdr:colOff>85725</xdr:colOff>
      <xdr:row>85</xdr:row>
      <xdr:rowOff>76200</xdr:rowOff>
    </xdr:to>
    <xdr:pic>
      <xdr:nvPicPr>
        <xdr:cNvPr id="1" name="Picture 2" descr="Univ_B_1_NoTh_Reg"/>
        <xdr:cNvPicPr preferRelativeResize="1">
          <a:picLocks noChangeAspect="1"/>
        </xdr:cNvPicPr>
      </xdr:nvPicPr>
      <xdr:blipFill>
        <a:blip r:embed="rId1"/>
        <a:stretch>
          <a:fillRect/>
        </a:stretch>
      </xdr:blipFill>
      <xdr:spPr>
        <a:xfrm>
          <a:off x="257175" y="13601700"/>
          <a:ext cx="22479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tension.iastate.edu/agdm/crops/pdf/a3-24.pdf" TargetMode="External" /><Relationship Id="rId2" Type="http://schemas.openxmlformats.org/officeDocument/2006/relationships/hyperlink" Target="http://www.extension.iastate.edu/agdm/wholefarm/html/c2-20.html" TargetMode="External" /><Relationship Id="rId3" Type="http://schemas.openxmlformats.org/officeDocument/2006/relationships/hyperlink" Target="http://www.extension.iastate.edu/agdm/wholefarm/html/c2-10.html" TargetMode="External" /><Relationship Id="rId4" Type="http://schemas.openxmlformats.org/officeDocument/2006/relationships/hyperlink" Target="mailto:wedwards@iastate.edu?subject=AgDM%20Spreadsheet%20C2-20" TargetMode="External" /><Relationship Id="rId5" Type="http://schemas.openxmlformats.org/officeDocument/2006/relationships/hyperlink" Target="mailto:aholste@iastate.edu?subject=AgDM%20Spreadsheet%20C2-20" TargetMode="External" /><Relationship Id="rId6" Type="http://schemas.openxmlformats.org/officeDocument/2006/relationships/hyperlink" Target="http://www.extension.iastate.edu/agdm/wholefarm/html/c2-10.html" TargetMode="External" /><Relationship Id="rId7" Type="http://schemas.openxmlformats.org/officeDocument/2006/relationships/hyperlink" Target="http://www.extension.iastate.edu/agdm/wholefarm/html/c2-09.html" TargetMode="External" /><Relationship Id="rId8" Type="http://schemas.openxmlformats.org/officeDocument/2006/relationships/hyperlink" Target="http://www.extension.iastate.edu/agdm/wholefarm/html/c2-20.html"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tension.iastate.edu/agdm/crops/pdf/a3-24.pdf" TargetMode="External" /><Relationship Id="rId2" Type="http://schemas.openxmlformats.org/officeDocument/2006/relationships/hyperlink" Target="http://www.extension.iastate.edu/agdm/wholefarm/html/c2-20.html" TargetMode="External" /><Relationship Id="rId3" Type="http://schemas.openxmlformats.org/officeDocument/2006/relationships/hyperlink" Target="http://www.extension.iastate.edu/agdm/wholefarm/html/c2-10.html" TargetMode="External" /><Relationship Id="rId4" Type="http://schemas.openxmlformats.org/officeDocument/2006/relationships/hyperlink" Target="mailto:wedwards@iastate.edu?subject=AgDM%20Spreadsheet%20C2-20" TargetMode="External" /><Relationship Id="rId5" Type="http://schemas.openxmlformats.org/officeDocument/2006/relationships/hyperlink" Target="mailto:aholste@iastate.edu?subject=AgDM%20Spreadsheet%20C2-20" TargetMode="External" /><Relationship Id="rId6" Type="http://schemas.openxmlformats.org/officeDocument/2006/relationships/hyperlink" Target="http://www.extension.iastate.edu/agdm/wholefarm/html/c2-10.html" TargetMode="External" /><Relationship Id="rId7" Type="http://schemas.openxmlformats.org/officeDocument/2006/relationships/hyperlink" Target="http://www.extension.iastate.edu/agdm/wholefarm/html/c2-09.html" TargetMode="External" /><Relationship Id="rId8" Type="http://schemas.openxmlformats.org/officeDocument/2006/relationships/hyperlink" Target="http://www.extension.iastate.edu/agdm/wholefarm/html/c2-20.html" TargetMode="External" /><Relationship Id="rId9" Type="http://schemas.openxmlformats.org/officeDocument/2006/relationships/comments" Target="../comments2.xml" /><Relationship Id="rId10" Type="http://schemas.openxmlformats.org/officeDocument/2006/relationships/vmlDrawing" Target="../drawings/vmlDrawing2.vml" /><Relationship Id="rId11" Type="http://schemas.openxmlformats.org/officeDocument/2006/relationships/drawing" Target="../drawings/drawing2.x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90"/>
  <sheetViews>
    <sheetView showGridLines="0" tabSelected="1" zoomScalePageLayoutView="0" workbookViewId="0" topLeftCell="A19">
      <selection activeCell="M38" sqref="M38"/>
    </sheetView>
  </sheetViews>
  <sheetFormatPr defaultColWidth="9.140625" defaultRowHeight="12.75"/>
  <cols>
    <col min="1" max="1" width="1.7109375" style="26" customWidth="1"/>
    <col min="2" max="2" width="1.7109375" style="0" customWidth="1"/>
    <col min="3" max="3" width="22.140625" style="0" customWidth="1"/>
    <col min="4" max="4" width="10.7109375" style="0" customWidth="1"/>
    <col min="5" max="5" width="8.421875" style="0" bestFit="1" customWidth="1"/>
    <col min="6" max="6" width="4.00390625" style="0" customWidth="1"/>
    <col min="7" max="7" width="11.28125" style="0" customWidth="1"/>
    <col min="8" max="8" width="10.7109375" style="0" customWidth="1"/>
    <col min="9" max="9" width="10.421875" style="0" customWidth="1"/>
    <col min="10" max="10" width="11.421875" style="0" bestFit="1" customWidth="1"/>
    <col min="11" max="11" width="10.421875" style="0" bestFit="1" customWidth="1"/>
    <col min="12" max="12" width="11.8515625" style="0" bestFit="1" customWidth="1"/>
    <col min="13" max="13" width="12.57421875" style="0" customWidth="1"/>
    <col min="14" max="14" width="11.140625" style="0" customWidth="1"/>
  </cols>
  <sheetData>
    <row r="1" s="19" customFormat="1" ht="18.75" thickBot="1">
      <c r="C1" s="19" t="s">
        <v>0</v>
      </c>
    </row>
    <row r="2" spans="1:4" s="29" customFormat="1" ht="15.75" thickTop="1">
      <c r="A2" s="20"/>
      <c r="B2" s="21"/>
      <c r="C2" s="27" t="s">
        <v>25</v>
      </c>
      <c r="D2" s="28"/>
    </row>
    <row r="3" spans="1:11" s="29" customFormat="1" ht="12.75" customHeight="1">
      <c r="A3" s="20"/>
      <c r="B3" s="21"/>
      <c r="C3" s="206" t="s">
        <v>155</v>
      </c>
      <c r="D3" s="206"/>
      <c r="E3" s="206"/>
      <c r="F3" s="206"/>
      <c r="G3" s="206"/>
      <c r="H3" s="206"/>
      <c r="I3" s="206"/>
      <c r="J3" s="43"/>
      <c r="K3" s="43"/>
    </row>
    <row r="4" spans="1:2" s="29" customFormat="1" ht="12.75">
      <c r="A4" s="20"/>
      <c r="B4" s="21"/>
    </row>
    <row r="5" spans="1:8" ht="12.75">
      <c r="A5" s="22"/>
      <c r="B5" s="23"/>
      <c r="C5" s="209" t="s">
        <v>26</v>
      </c>
      <c r="D5" s="209"/>
      <c r="E5" s="209"/>
      <c r="F5" s="209"/>
      <c r="G5" s="209"/>
      <c r="H5" s="88"/>
    </row>
    <row r="6" spans="1:5" ht="12.75">
      <c r="A6" s="22"/>
      <c r="B6" s="23"/>
      <c r="C6" s="200" t="s">
        <v>27</v>
      </c>
      <c r="D6" s="201"/>
      <c r="E6" s="202"/>
    </row>
    <row r="7" spans="1:14" ht="12.75">
      <c r="A7" s="20"/>
      <c r="B7" s="21"/>
      <c r="C7" s="1"/>
      <c r="D7" s="1"/>
      <c r="E7" s="1"/>
      <c r="F7" s="1"/>
      <c r="G7" s="1"/>
      <c r="H7" s="1"/>
      <c r="I7" s="1"/>
      <c r="J7" s="1"/>
      <c r="K7" s="1"/>
      <c r="L7" s="1"/>
      <c r="M7" s="1"/>
      <c r="N7" s="1"/>
    </row>
    <row r="8" spans="1:14" ht="12.75">
      <c r="A8" s="22"/>
      <c r="B8" s="23"/>
      <c r="C8" s="1"/>
      <c r="D8" s="1"/>
      <c r="E8" s="1"/>
      <c r="F8" s="1"/>
      <c r="G8" s="1"/>
      <c r="H8" s="1"/>
      <c r="I8" s="1"/>
      <c r="J8" s="1"/>
      <c r="K8" s="1"/>
      <c r="L8" s="1"/>
      <c r="M8" s="1"/>
      <c r="N8" s="1"/>
    </row>
    <row r="9" spans="1:14" ht="12.75">
      <c r="A9" s="22"/>
      <c r="B9" s="23"/>
      <c r="C9" s="63" t="s">
        <v>1</v>
      </c>
      <c r="D9" s="219" t="s">
        <v>191</v>
      </c>
      <c r="E9" s="216"/>
      <c r="F9" s="216"/>
      <c r="G9" s="216"/>
      <c r="H9" s="216"/>
      <c r="I9" s="211"/>
      <c r="J9" s="75"/>
      <c r="K9" s="1"/>
      <c r="L9" s="1"/>
      <c r="M9" s="1"/>
      <c r="N9" s="1"/>
    </row>
    <row r="10" spans="1:14" ht="12.75">
      <c r="A10" s="22"/>
      <c r="B10" s="23"/>
      <c r="C10" s="1"/>
      <c r="D10" s="1"/>
      <c r="E10" s="1"/>
      <c r="F10" s="1"/>
      <c r="G10" s="1"/>
      <c r="H10" s="2"/>
      <c r="I10" s="204"/>
      <c r="J10" s="204"/>
      <c r="K10" s="1"/>
      <c r="L10" s="204"/>
      <c r="M10" s="204"/>
      <c r="N10" s="1"/>
    </row>
    <row r="11" spans="1:14" ht="12.75">
      <c r="A11" s="22"/>
      <c r="B11" s="23"/>
      <c r="C11" s="141" t="s">
        <v>2</v>
      </c>
      <c r="D11" s="11"/>
      <c r="E11" s="11"/>
      <c r="F11" s="11"/>
      <c r="G11" s="11"/>
      <c r="H11" s="11"/>
      <c r="I11" s="182" t="s">
        <v>3</v>
      </c>
      <c r="J11" s="17"/>
      <c r="K11" s="183" t="s">
        <v>4</v>
      </c>
      <c r="M11" s="65"/>
      <c r="N11" s="66"/>
    </row>
    <row r="12" spans="1:14" ht="12.75">
      <c r="A12" s="22"/>
      <c r="B12" s="23"/>
      <c r="C12" s="145" t="s">
        <v>130</v>
      </c>
      <c r="D12" s="1"/>
      <c r="E12" s="1"/>
      <c r="F12" s="1"/>
      <c r="G12" s="1"/>
      <c r="H12" s="95"/>
      <c r="I12" s="96">
        <v>200</v>
      </c>
      <c r="J12" s="95"/>
      <c r="K12" s="96">
        <v>200</v>
      </c>
      <c r="M12" s="67"/>
      <c r="N12" s="67"/>
    </row>
    <row r="13" spans="1:14" ht="12.75">
      <c r="A13" s="22"/>
      <c r="B13" s="23"/>
      <c r="C13" s="145" t="s">
        <v>131</v>
      </c>
      <c r="D13" s="1"/>
      <c r="E13" s="1"/>
      <c r="F13" s="3"/>
      <c r="G13" s="1"/>
      <c r="H13" s="97"/>
      <c r="I13" s="98">
        <v>160</v>
      </c>
      <c r="J13" s="95"/>
      <c r="K13" s="98">
        <v>45</v>
      </c>
      <c r="L13" s="5"/>
      <c r="M13" s="6"/>
      <c r="N13" s="1"/>
    </row>
    <row r="14" spans="1:14" ht="12.75">
      <c r="A14" s="22"/>
      <c r="B14" s="23"/>
      <c r="C14" s="145" t="s">
        <v>156</v>
      </c>
      <c r="D14" s="1"/>
      <c r="E14" s="1"/>
      <c r="F14" s="3"/>
      <c r="G14" s="1"/>
      <c r="H14" s="97"/>
      <c r="I14" s="100">
        <v>3.2</v>
      </c>
      <c r="J14" s="101"/>
      <c r="K14" s="100">
        <v>9.75</v>
      </c>
      <c r="M14" s="5"/>
      <c r="N14" s="1"/>
    </row>
    <row r="15" spans="1:14" ht="12.75">
      <c r="A15" s="22"/>
      <c r="B15" s="23"/>
      <c r="C15" s="145" t="s">
        <v>132</v>
      </c>
      <c r="D15" s="1"/>
      <c r="E15" s="1"/>
      <c r="F15" s="1"/>
      <c r="G15" s="64" t="s">
        <v>153</v>
      </c>
      <c r="H15" s="102"/>
      <c r="I15" s="103"/>
      <c r="J15" s="104"/>
      <c r="K15" s="184"/>
      <c r="N15" s="1"/>
    </row>
    <row r="16" spans="1:14" ht="15">
      <c r="A16" s="22"/>
      <c r="B16" s="23"/>
      <c r="C16" s="165"/>
      <c r="D16" s="1"/>
      <c r="E16" s="207" t="s">
        <v>152</v>
      </c>
      <c r="F16" s="207"/>
      <c r="G16" s="208"/>
      <c r="H16" s="138">
        <v>10</v>
      </c>
      <c r="I16" s="195">
        <f>IF(I12+K12&gt;0,(IF(H15&gt;H16,H15/(I12+K12),H16)),0)</f>
        <v>10</v>
      </c>
      <c r="J16" s="106"/>
      <c r="K16" s="196">
        <f>IF(I12+K12&gt;0,(IF(H15&gt;H16,H15/(I12+K12),H16)),0)</f>
        <v>10</v>
      </c>
      <c r="N16" s="1"/>
    </row>
    <row r="17" spans="1:14" ht="12.75">
      <c r="A17" s="22"/>
      <c r="B17" s="23"/>
      <c r="C17" s="151" t="s">
        <v>133</v>
      </c>
      <c r="D17" s="185"/>
      <c r="E17" s="185"/>
      <c r="F17" s="185"/>
      <c r="G17" s="185"/>
      <c r="H17" s="186"/>
      <c r="I17" s="187">
        <f>(I13*I14)+I16</f>
        <v>522</v>
      </c>
      <c r="J17" s="187"/>
      <c r="K17" s="188">
        <f>(K13*K14)+K16</f>
        <v>448.75</v>
      </c>
      <c r="N17" s="1"/>
    </row>
    <row r="18" spans="1:14" ht="7.5" customHeight="1">
      <c r="A18" s="22"/>
      <c r="B18" s="23"/>
      <c r="H18" s="99"/>
      <c r="I18" s="99"/>
      <c r="J18" s="99"/>
      <c r="K18" s="99"/>
      <c r="N18" s="1"/>
    </row>
    <row r="19" spans="1:14" ht="7.5" customHeight="1">
      <c r="A19" s="22"/>
      <c r="B19" s="23"/>
      <c r="C19" s="1"/>
      <c r="D19" s="1"/>
      <c r="E19" s="1"/>
      <c r="F19" s="1"/>
      <c r="G19" s="1"/>
      <c r="H19" s="95"/>
      <c r="I19" s="95"/>
      <c r="J19" s="95"/>
      <c r="K19" s="95"/>
      <c r="M19" s="7"/>
      <c r="N19" s="1"/>
    </row>
    <row r="20" spans="1:16" ht="12.75">
      <c r="A20" s="22"/>
      <c r="B20" s="23"/>
      <c r="C20" s="141" t="s">
        <v>151</v>
      </c>
      <c r="D20" s="11"/>
      <c r="E20" s="11"/>
      <c r="F20" s="11"/>
      <c r="G20" s="11"/>
      <c r="H20" s="142"/>
      <c r="I20" s="143"/>
      <c r="J20" s="143"/>
      <c r="K20" s="144"/>
      <c r="M20" s="9"/>
      <c r="N20" s="29"/>
      <c r="O20" s="29"/>
      <c r="P20" s="29"/>
    </row>
    <row r="21" spans="1:14" ht="12.75">
      <c r="A21" s="22"/>
      <c r="B21" s="23"/>
      <c r="C21" s="145" t="s">
        <v>6</v>
      </c>
      <c r="D21" s="1"/>
      <c r="E21" s="1"/>
      <c r="F21" s="1"/>
      <c r="G21" s="1"/>
      <c r="H21" s="95"/>
      <c r="I21" s="107">
        <v>100</v>
      </c>
      <c r="J21" s="108"/>
      <c r="K21" s="107">
        <v>45</v>
      </c>
      <c r="M21" s="68"/>
      <c r="N21" s="72"/>
    </row>
    <row r="22" spans="1:14" ht="12.75">
      <c r="A22" s="22"/>
      <c r="B22" s="23"/>
      <c r="C22" s="145" t="s">
        <v>157</v>
      </c>
      <c r="D22" s="1"/>
      <c r="E22" s="1"/>
      <c r="F22" s="1"/>
      <c r="G22" s="1"/>
      <c r="H22" s="95"/>
      <c r="I22" s="107">
        <v>150</v>
      </c>
      <c r="J22" s="108"/>
      <c r="K22" s="107">
        <v>60</v>
      </c>
      <c r="M22" s="68"/>
      <c r="N22" s="72"/>
    </row>
    <row r="23" spans="1:14" ht="12.75">
      <c r="A23" s="24"/>
      <c r="B23" s="25"/>
      <c r="C23" s="145" t="s">
        <v>7</v>
      </c>
      <c r="D23" s="1"/>
      <c r="E23" s="1"/>
      <c r="F23" s="1"/>
      <c r="G23" s="1"/>
      <c r="H23" s="95"/>
      <c r="I23" s="107">
        <v>10</v>
      </c>
      <c r="J23" s="108"/>
      <c r="K23" s="107">
        <v>10</v>
      </c>
      <c r="M23" s="68"/>
      <c r="N23" s="73"/>
    </row>
    <row r="24" spans="1:19" ht="12.75">
      <c r="A24" s="24"/>
      <c r="B24" s="25"/>
      <c r="C24" s="145" t="s">
        <v>134</v>
      </c>
      <c r="D24" s="1"/>
      <c r="E24" s="1"/>
      <c r="F24" s="1"/>
      <c r="G24" s="1"/>
      <c r="H24" s="95"/>
      <c r="I24" s="107">
        <v>25</v>
      </c>
      <c r="J24" s="108"/>
      <c r="K24" s="107">
        <v>17</v>
      </c>
      <c r="M24" s="71"/>
      <c r="N24" s="69"/>
      <c r="O24" s="29"/>
      <c r="P24" s="59"/>
      <c r="Q24" s="29"/>
      <c r="R24" s="59"/>
      <c r="S24" s="60"/>
    </row>
    <row r="25" spans="1:19" ht="12.75">
      <c r="A25" s="24"/>
      <c r="B25" s="25"/>
      <c r="C25" s="146" t="s">
        <v>135</v>
      </c>
      <c r="D25" s="1"/>
      <c r="E25" s="1"/>
      <c r="F25" s="1"/>
      <c r="G25" s="1"/>
      <c r="H25" s="95"/>
      <c r="I25" s="107">
        <v>0</v>
      </c>
      <c r="J25" s="108"/>
      <c r="K25" s="107">
        <v>0</v>
      </c>
      <c r="M25" s="70"/>
      <c r="N25" s="69"/>
      <c r="O25" s="29"/>
      <c r="P25" s="59"/>
      <c r="Q25" s="61"/>
      <c r="R25" s="59"/>
      <c r="S25" s="60"/>
    </row>
    <row r="26" spans="1:19" ht="12.75">
      <c r="A26" s="24"/>
      <c r="B26" s="25"/>
      <c r="C26" s="145" t="s">
        <v>8</v>
      </c>
      <c r="D26" s="1"/>
      <c r="E26" s="1"/>
      <c r="F26" s="1"/>
      <c r="G26" s="1"/>
      <c r="H26" s="95"/>
      <c r="I26" s="107">
        <v>20</v>
      </c>
      <c r="J26" s="108"/>
      <c r="K26" s="107">
        <v>10</v>
      </c>
      <c r="M26" s="70"/>
      <c r="N26" s="72"/>
      <c r="P26" s="29"/>
      <c r="Q26" s="29"/>
      <c r="R26" s="29"/>
      <c r="S26" s="29"/>
    </row>
    <row r="27" spans="1:19" ht="12.75">
      <c r="A27" s="20"/>
      <c r="B27" s="21"/>
      <c r="C27" s="145" t="s">
        <v>136</v>
      </c>
      <c r="D27" s="1"/>
      <c r="E27" s="1"/>
      <c r="F27" s="1"/>
      <c r="G27" s="1"/>
      <c r="H27" s="95"/>
      <c r="I27" s="107">
        <v>9</v>
      </c>
      <c r="J27" s="108"/>
      <c r="K27" s="107">
        <v>9</v>
      </c>
      <c r="M27" s="70"/>
      <c r="N27" s="72"/>
      <c r="P27" s="29"/>
      <c r="Q27" s="29"/>
      <c r="R27" s="29"/>
      <c r="S27" s="29"/>
    </row>
    <row r="28" spans="1:14" ht="12.75">
      <c r="A28" s="20"/>
      <c r="B28" s="21"/>
      <c r="C28" s="146" t="s">
        <v>143</v>
      </c>
      <c r="D28" s="1"/>
      <c r="E28" s="1"/>
      <c r="F28" s="51"/>
      <c r="G28" s="51"/>
      <c r="H28" s="109"/>
      <c r="I28" s="1"/>
      <c r="J28" s="1"/>
      <c r="K28" s="164"/>
      <c r="M28" s="68"/>
      <c r="N28" s="73"/>
    </row>
    <row r="29" spans="1:14" ht="12.75">
      <c r="A29" s="20"/>
      <c r="B29" s="21"/>
      <c r="C29" s="147" t="s">
        <v>140</v>
      </c>
      <c r="D29" s="148"/>
      <c r="E29" s="139">
        <v>8</v>
      </c>
      <c r="F29" s="51"/>
      <c r="G29" s="159" t="s">
        <v>141</v>
      </c>
      <c r="H29" s="140">
        <v>0.06</v>
      </c>
      <c r="I29" s="105">
        <f>SUM(I21:I27)*H29*E29/12</f>
        <v>12.56</v>
      </c>
      <c r="J29" s="110"/>
      <c r="K29" s="184">
        <f>SUM(K21:K27)*H29*E29/12</f>
        <v>6.04</v>
      </c>
      <c r="M29" s="68"/>
      <c r="N29" s="73"/>
    </row>
    <row r="30" spans="1:17" ht="12.75">
      <c r="A30" s="22"/>
      <c r="B30" s="23"/>
      <c r="C30" s="145" t="s">
        <v>9</v>
      </c>
      <c r="D30" s="1"/>
      <c r="E30" s="1"/>
      <c r="F30" s="1"/>
      <c r="G30" s="1"/>
      <c r="H30" s="95"/>
      <c r="I30" s="107">
        <v>0</v>
      </c>
      <c r="J30" s="108"/>
      <c r="K30" s="107">
        <v>0</v>
      </c>
      <c r="M30" s="10"/>
      <c r="N30" s="1"/>
      <c r="Q30" s="23"/>
    </row>
    <row r="31" spans="1:14" ht="12.75">
      <c r="A31" s="22"/>
      <c r="B31" s="23"/>
      <c r="C31" s="145" t="s">
        <v>10</v>
      </c>
      <c r="D31" s="1"/>
      <c r="E31" s="1"/>
      <c r="F31" s="1"/>
      <c r="G31" s="1"/>
      <c r="H31" s="95"/>
      <c r="I31" s="107">
        <v>41</v>
      </c>
      <c r="J31" s="108"/>
      <c r="K31" s="107">
        <v>31</v>
      </c>
      <c r="M31" s="10"/>
      <c r="N31" s="1"/>
    </row>
    <row r="32" spans="1:14" ht="12.75">
      <c r="A32" s="22"/>
      <c r="B32" s="23"/>
      <c r="C32" s="145" t="s">
        <v>11</v>
      </c>
      <c r="D32" s="1"/>
      <c r="E32" s="1"/>
      <c r="F32" s="1"/>
      <c r="G32" s="1"/>
      <c r="H32" s="157" t="s">
        <v>166</v>
      </c>
      <c r="I32" s="107">
        <v>75</v>
      </c>
      <c r="J32" s="157" t="s">
        <v>166</v>
      </c>
      <c r="K32" s="107">
        <v>65</v>
      </c>
      <c r="M32" s="10"/>
      <c r="N32" s="1"/>
    </row>
    <row r="33" spans="1:14" ht="12.75">
      <c r="A33" s="22"/>
      <c r="B33" s="23"/>
      <c r="C33" s="158" t="s">
        <v>167</v>
      </c>
      <c r="D33" s="1"/>
      <c r="E33" s="1"/>
      <c r="F33" s="1"/>
      <c r="G33" s="1"/>
      <c r="H33" s="197">
        <v>0.3</v>
      </c>
      <c r="I33" s="189">
        <f>I$13*H33</f>
        <v>48</v>
      </c>
      <c r="J33" s="197">
        <v>0</v>
      </c>
      <c r="K33" s="190">
        <f>K$13*J33</f>
        <v>0</v>
      </c>
      <c r="M33" s="10"/>
      <c r="N33" s="1"/>
    </row>
    <row r="34" spans="1:14" ht="12.75">
      <c r="A34" s="22"/>
      <c r="B34" s="23"/>
      <c r="C34" s="158" t="s">
        <v>168</v>
      </c>
      <c r="D34" s="1"/>
      <c r="E34" s="1"/>
      <c r="F34" s="1"/>
      <c r="G34" s="1"/>
      <c r="H34" s="197">
        <v>0.03</v>
      </c>
      <c r="I34" s="189">
        <f aca="true" t="shared" si="0" ref="I34:K35">I$13*H34</f>
        <v>4.8</v>
      </c>
      <c r="J34" s="197">
        <v>0.03</v>
      </c>
      <c r="K34" s="190">
        <f t="shared" si="0"/>
        <v>1.3499999999999999</v>
      </c>
      <c r="M34" s="10"/>
      <c r="N34" s="1"/>
    </row>
    <row r="35" spans="1:14" ht="12.75">
      <c r="A35" s="22"/>
      <c r="B35" s="23"/>
      <c r="C35" s="158" t="s">
        <v>169</v>
      </c>
      <c r="D35" s="1"/>
      <c r="E35" s="1"/>
      <c r="F35" s="1"/>
      <c r="G35" s="1"/>
      <c r="H35" s="198">
        <v>0.1</v>
      </c>
      <c r="I35" s="189">
        <f t="shared" si="0"/>
        <v>16</v>
      </c>
      <c r="J35" s="198">
        <v>0.1</v>
      </c>
      <c r="K35" s="190">
        <f t="shared" si="0"/>
        <v>4.5</v>
      </c>
      <c r="M35" s="10"/>
      <c r="N35" s="1"/>
    </row>
    <row r="36" spans="1:14" ht="12.75">
      <c r="A36" s="22"/>
      <c r="B36" s="23"/>
      <c r="C36" s="158" t="s">
        <v>170</v>
      </c>
      <c r="D36" s="64" t="s">
        <v>171</v>
      </c>
      <c r="E36" s="138">
        <v>15</v>
      </c>
      <c r="F36" s="156" t="s">
        <v>164</v>
      </c>
      <c r="G36" s="51"/>
      <c r="H36" s="162" t="s">
        <v>173</v>
      </c>
      <c r="I36" s="163"/>
      <c r="J36" s="162" t="s">
        <v>173</v>
      </c>
      <c r="K36" s="149"/>
      <c r="M36" s="10"/>
      <c r="N36" s="1"/>
    </row>
    <row r="37" spans="1:14" ht="12.75" customHeight="1">
      <c r="A37" s="22"/>
      <c r="B37" s="23"/>
      <c r="C37" s="165"/>
      <c r="D37" s="64" t="s">
        <v>142</v>
      </c>
      <c r="E37" s="111"/>
      <c r="F37" s="160" t="s">
        <v>165</v>
      </c>
      <c r="G37" s="161" t="s">
        <v>172</v>
      </c>
      <c r="H37" s="139">
        <v>2.6</v>
      </c>
      <c r="I37" s="103">
        <f>IF(E37&gt;H37,E37*E36/(I12+K12),H37*E36)</f>
        <v>39</v>
      </c>
      <c r="J37" s="139">
        <v>2.25</v>
      </c>
      <c r="K37" s="149">
        <f>IF(E37&gt;J37,E37*E36/(I12+K12),J37*E36)</f>
        <v>33.75</v>
      </c>
      <c r="L37" s="1"/>
      <c r="M37" s="10"/>
      <c r="N37" s="1"/>
    </row>
    <row r="38" spans="1:14" ht="12.75">
      <c r="A38" s="22"/>
      <c r="B38" s="23"/>
      <c r="C38" s="165"/>
      <c r="D38" s="1"/>
      <c r="E38" s="1"/>
      <c r="F38" s="1"/>
      <c r="G38" s="1"/>
      <c r="H38" s="1"/>
      <c r="I38" s="1"/>
      <c r="J38" s="1"/>
      <c r="K38" s="164"/>
      <c r="M38" s="10"/>
      <c r="N38" s="1"/>
    </row>
    <row r="39" spans="1:14" ht="12.75">
      <c r="A39" s="22"/>
      <c r="B39" s="23"/>
      <c r="C39" s="146" t="s">
        <v>162</v>
      </c>
      <c r="D39" s="1"/>
      <c r="E39" s="1"/>
      <c r="F39" s="1"/>
      <c r="G39" s="1"/>
      <c r="H39" s="95"/>
      <c r="I39" s="135">
        <v>50</v>
      </c>
      <c r="J39" s="112"/>
      <c r="K39" s="135">
        <v>50</v>
      </c>
      <c r="M39" s="6"/>
      <c r="N39" s="1"/>
    </row>
    <row r="40" spans="1:14" ht="12.75">
      <c r="A40" s="22"/>
      <c r="B40" s="23"/>
      <c r="C40" s="146"/>
      <c r="D40" s="1"/>
      <c r="E40" s="1"/>
      <c r="F40" s="1"/>
      <c r="G40" s="1"/>
      <c r="H40" s="95"/>
      <c r="I40" s="136"/>
      <c r="J40" s="137"/>
      <c r="K40" s="150"/>
      <c r="M40" s="6"/>
      <c r="N40" s="1"/>
    </row>
    <row r="41" spans="1:14" ht="12.75">
      <c r="A41" s="22"/>
      <c r="B41" s="23"/>
      <c r="C41" s="151" t="s">
        <v>174</v>
      </c>
      <c r="D41" s="13"/>
      <c r="E41" s="13"/>
      <c r="F41" s="13"/>
      <c r="G41" s="13"/>
      <c r="H41" s="152"/>
      <c r="I41" s="153">
        <f>SUM(I21:I39)</f>
        <v>600.36</v>
      </c>
      <c r="J41" s="154"/>
      <c r="K41" s="155">
        <f>SUM(K21:K39)</f>
        <v>342.64</v>
      </c>
      <c r="M41" s="8"/>
      <c r="N41" s="1"/>
    </row>
    <row r="42" spans="3:14" ht="12.75">
      <c r="C42" s="1"/>
      <c r="D42" s="1"/>
      <c r="E42" s="1"/>
      <c r="F42" s="1"/>
      <c r="G42" s="1"/>
      <c r="H42" s="1"/>
      <c r="I42" s="1"/>
      <c r="J42" s="1"/>
      <c r="K42" s="1"/>
      <c r="L42" s="1"/>
      <c r="M42" s="1"/>
      <c r="N42" s="1"/>
    </row>
    <row r="43" ht="12.75">
      <c r="C43" s="28" t="s">
        <v>163</v>
      </c>
    </row>
    <row r="44" spans="3:14" ht="12.75">
      <c r="C44" s="166" t="s">
        <v>12</v>
      </c>
      <c r="D44" s="11"/>
      <c r="E44" s="11"/>
      <c r="F44" s="11"/>
      <c r="G44" s="11"/>
      <c r="H44" s="11"/>
      <c r="I44" s="11"/>
      <c r="J44" s="50"/>
      <c r="K44" s="50"/>
      <c r="L44" s="50"/>
      <c r="M44" s="50"/>
      <c r="N44" s="1"/>
    </row>
    <row r="45" spans="3:13" ht="12.75" customHeight="1">
      <c r="C45" s="1"/>
      <c r="D45" s="1"/>
      <c r="E45" s="1"/>
      <c r="F45" s="1"/>
      <c r="G45" s="1"/>
      <c r="H45" s="1"/>
      <c r="I45" s="1"/>
      <c r="J45" s="51"/>
      <c r="K45" s="51"/>
      <c r="L45" s="51"/>
      <c r="M45" s="51"/>
    </row>
    <row r="46" spans="3:18" ht="12.75">
      <c r="C46" s="3" t="s">
        <v>3</v>
      </c>
      <c r="D46" s="1" t="s">
        <v>13</v>
      </c>
      <c r="E46" s="1"/>
      <c r="F46" s="1"/>
      <c r="G46" s="113">
        <f>I17</f>
        <v>522</v>
      </c>
      <c r="H46" s="1" t="s">
        <v>5</v>
      </c>
      <c r="I46" s="125">
        <v>0.25</v>
      </c>
      <c r="J46" s="52"/>
      <c r="K46" s="53" t="s">
        <v>14</v>
      </c>
      <c r="L46" s="115">
        <f>G46*I46</f>
        <v>130.5</v>
      </c>
      <c r="M46" s="52" t="s">
        <v>15</v>
      </c>
      <c r="N46" s="218" t="s">
        <v>188</v>
      </c>
      <c r="O46" s="218"/>
      <c r="P46" s="218"/>
      <c r="Q46" s="218"/>
      <c r="R46" s="218"/>
    </row>
    <row r="47" spans="1:18" s="35" customFormat="1" ht="15">
      <c r="A47" s="89"/>
      <c r="C47" s="90" t="s">
        <v>4</v>
      </c>
      <c r="D47" s="90" t="s">
        <v>13</v>
      </c>
      <c r="E47" s="90"/>
      <c r="F47" s="90"/>
      <c r="G47" s="114">
        <f>K17</f>
        <v>448.75</v>
      </c>
      <c r="H47" s="90" t="s">
        <v>5</v>
      </c>
      <c r="I47" s="127">
        <v>0.35</v>
      </c>
      <c r="J47" s="86"/>
      <c r="K47" s="91" t="s">
        <v>14</v>
      </c>
      <c r="L47" s="116">
        <f>G47*I47</f>
        <v>157.0625</v>
      </c>
      <c r="M47" s="86" t="s">
        <v>15</v>
      </c>
      <c r="N47" s="218"/>
      <c r="O47" s="218"/>
      <c r="P47" s="218"/>
      <c r="Q47" s="218"/>
      <c r="R47" s="218"/>
    </row>
    <row r="48" spans="3:18" ht="12.75">
      <c r="C48" s="18"/>
      <c r="D48" s="13"/>
      <c r="E48" s="13"/>
      <c r="F48" s="13"/>
      <c r="G48" s="14"/>
      <c r="H48" s="13"/>
      <c r="I48" s="49"/>
      <c r="J48" s="74" t="s">
        <v>144</v>
      </c>
      <c r="K48" s="54" t="s">
        <v>14</v>
      </c>
      <c r="L48" s="62">
        <f>IF((I$12+K$12)&gt;0,(I$12*L46+K$12*L47)/(I$12+K$12)," ")</f>
        <v>143.78125</v>
      </c>
      <c r="M48" s="55" t="s">
        <v>15</v>
      </c>
      <c r="N48" s="218"/>
      <c r="O48" s="218"/>
      <c r="P48" s="218"/>
      <c r="Q48" s="218"/>
      <c r="R48" s="218"/>
    </row>
    <row r="49" spans="3:14" ht="12.75">
      <c r="C49" s="3"/>
      <c r="D49" s="1"/>
      <c r="E49" s="1"/>
      <c r="F49" s="1"/>
      <c r="G49" s="5"/>
      <c r="H49" s="1"/>
      <c r="I49" s="11"/>
      <c r="J49" s="57"/>
      <c r="K49" s="53"/>
      <c r="L49" s="117"/>
      <c r="M49" s="51"/>
      <c r="N49" s="1"/>
    </row>
    <row r="50" spans="3:14" ht="12.75">
      <c r="C50" s="166" t="s">
        <v>18</v>
      </c>
      <c r="D50" s="11"/>
      <c r="E50" s="11"/>
      <c r="F50" s="11"/>
      <c r="G50" s="11"/>
      <c r="H50" s="11"/>
      <c r="I50" s="11"/>
      <c r="J50" s="50"/>
      <c r="K50" s="50"/>
      <c r="L50" s="118"/>
      <c r="M50" s="50"/>
      <c r="N50" s="1"/>
    </row>
    <row r="51" spans="3:18" ht="12.75">
      <c r="C51" s="1"/>
      <c r="D51" s="1"/>
      <c r="E51" s="1"/>
      <c r="F51" s="1"/>
      <c r="G51" s="1"/>
      <c r="H51" s="1"/>
      <c r="I51" s="1"/>
      <c r="J51" s="51"/>
      <c r="K51" s="51"/>
      <c r="L51" s="119"/>
      <c r="M51" s="51"/>
      <c r="N51" s="191"/>
      <c r="O51" s="192"/>
      <c r="P51" s="192"/>
      <c r="Q51" s="192"/>
      <c r="R51" s="192"/>
    </row>
    <row r="52" spans="3:18" ht="12.75">
      <c r="C52" s="1" t="s">
        <v>3</v>
      </c>
      <c r="D52" s="1" t="s">
        <v>19</v>
      </c>
      <c r="E52" s="1"/>
      <c r="F52" s="1"/>
      <c r="G52" s="1">
        <f>+I13</f>
        <v>160</v>
      </c>
      <c r="H52" s="1" t="s">
        <v>20</v>
      </c>
      <c r="I52" s="107">
        <v>0.9</v>
      </c>
      <c r="J52" s="51" t="s">
        <v>21</v>
      </c>
      <c r="K52" s="53" t="s">
        <v>14</v>
      </c>
      <c r="L52" s="120">
        <f>G52*I52</f>
        <v>144</v>
      </c>
      <c r="M52" s="52" t="s">
        <v>15</v>
      </c>
      <c r="N52" s="214" t="s">
        <v>186</v>
      </c>
      <c r="O52" s="215"/>
      <c r="P52" s="215"/>
      <c r="Q52" s="215"/>
      <c r="R52" s="192"/>
    </row>
    <row r="53" spans="3:18" ht="15">
      <c r="C53" s="1" t="s">
        <v>4</v>
      </c>
      <c r="D53" s="1" t="s">
        <v>19</v>
      </c>
      <c r="E53" s="1"/>
      <c r="F53" s="1"/>
      <c r="G53" s="1">
        <f>+K13</f>
        <v>45</v>
      </c>
      <c r="H53" s="1" t="s">
        <v>20</v>
      </c>
      <c r="I53" s="107">
        <v>3.3</v>
      </c>
      <c r="J53" s="51" t="s">
        <v>21</v>
      </c>
      <c r="K53" s="53" t="s">
        <v>14</v>
      </c>
      <c r="L53" s="121">
        <f>G53*I53</f>
        <v>148.5</v>
      </c>
      <c r="M53" s="52" t="s">
        <v>15</v>
      </c>
      <c r="N53" s="215"/>
      <c r="O53" s="215"/>
      <c r="P53" s="215"/>
      <c r="Q53" s="215"/>
      <c r="R53" s="192"/>
    </row>
    <row r="54" spans="3:18" ht="12.75">
      <c r="C54" s="18"/>
      <c r="D54" s="13"/>
      <c r="E54" s="13"/>
      <c r="F54" s="13"/>
      <c r="G54" s="14"/>
      <c r="H54" s="13"/>
      <c r="I54" s="13"/>
      <c r="J54" s="74" t="s">
        <v>144</v>
      </c>
      <c r="K54" s="54" t="s">
        <v>14</v>
      </c>
      <c r="L54" s="62">
        <f>IF((I$12+K$12)&gt;0,(I$12*L52+K$12*L53)/(I$12+K$12)," ")</f>
        <v>146.25</v>
      </c>
      <c r="M54" s="55" t="s">
        <v>15</v>
      </c>
      <c r="N54" s="215"/>
      <c r="O54" s="215"/>
      <c r="P54" s="215"/>
      <c r="Q54" s="215"/>
      <c r="R54" s="192"/>
    </row>
    <row r="55" spans="3:18" ht="12.75">
      <c r="C55" s="1"/>
      <c r="D55" s="1"/>
      <c r="E55" s="1"/>
      <c r="F55" s="1"/>
      <c r="G55" s="1"/>
      <c r="H55" s="1"/>
      <c r="I55" s="1"/>
      <c r="J55" s="51"/>
      <c r="K55" s="51"/>
      <c r="L55" s="119"/>
      <c r="M55" s="51"/>
      <c r="N55" s="191"/>
      <c r="O55" s="192"/>
      <c r="P55" s="192"/>
      <c r="Q55" s="192"/>
      <c r="R55" s="192"/>
    </row>
    <row r="56" spans="3:18" ht="12.75">
      <c r="C56" s="166" t="s">
        <v>31</v>
      </c>
      <c r="D56" s="11"/>
      <c r="E56" s="11"/>
      <c r="F56" s="11"/>
      <c r="G56" s="11"/>
      <c r="H56" s="11"/>
      <c r="I56" s="11"/>
      <c r="J56" s="50"/>
      <c r="K56" s="50"/>
      <c r="L56" s="118"/>
      <c r="M56" s="50"/>
      <c r="N56" s="193">
        <f>MATCH(D61,counties)</f>
        <v>1</v>
      </c>
      <c r="O56" s="192"/>
      <c r="P56" s="192"/>
      <c r="Q56" s="192"/>
      <c r="R56" s="192"/>
    </row>
    <row r="57" spans="3:18" ht="12.75">
      <c r="C57" s="7"/>
      <c r="D57" s="1"/>
      <c r="E57" s="1"/>
      <c r="F57" s="1"/>
      <c r="G57" s="1"/>
      <c r="H57" s="1"/>
      <c r="I57" s="1"/>
      <c r="J57" s="51"/>
      <c r="K57" s="51"/>
      <c r="L57" s="119"/>
      <c r="M57" s="51"/>
      <c r="N57" s="193"/>
      <c r="O57" s="192"/>
      <c r="P57" s="192"/>
      <c r="Q57" s="192"/>
      <c r="R57" s="192"/>
    </row>
    <row r="58" spans="3:18" ht="12.75">
      <c r="C58" s="3" t="s">
        <v>175</v>
      </c>
      <c r="D58" s="1"/>
      <c r="E58" s="1"/>
      <c r="F58" s="205">
        <v>60</v>
      </c>
      <c r="G58" s="205"/>
      <c r="H58" s="1"/>
      <c r="I58" s="1"/>
      <c r="J58" s="51"/>
      <c r="K58" s="51"/>
      <c r="L58" s="119"/>
      <c r="M58" s="51"/>
      <c r="N58" s="193"/>
      <c r="O58" s="192"/>
      <c r="P58" s="192"/>
      <c r="Q58" s="192"/>
      <c r="R58" s="192"/>
    </row>
    <row r="59" spans="3:18" ht="12.75">
      <c r="C59" s="130" t="s">
        <v>185</v>
      </c>
      <c r="H59" s="58" t="s">
        <v>137</v>
      </c>
      <c r="I59" s="126">
        <v>2.5</v>
      </c>
      <c r="J59" t="s">
        <v>138</v>
      </c>
      <c r="K59" s="12" t="s">
        <v>14</v>
      </c>
      <c r="L59" s="113">
        <f>IF(F58&gt;0,F58*I59,G61*I59)</f>
        <v>150</v>
      </c>
      <c r="M59" s="4" t="s">
        <v>15</v>
      </c>
      <c r="N59" s="214" t="s">
        <v>186</v>
      </c>
      <c r="O59" s="215"/>
      <c r="P59" s="215"/>
      <c r="Q59" s="215"/>
      <c r="R59" s="192"/>
    </row>
    <row r="60" spans="3:18" ht="12.75">
      <c r="C60" s="29" t="s">
        <v>184</v>
      </c>
      <c r="D60" s="175"/>
      <c r="E60" s="175"/>
      <c r="H60" s="1"/>
      <c r="I60" s="177"/>
      <c r="J60" s="1" t="s">
        <v>139</v>
      </c>
      <c r="N60" s="215"/>
      <c r="O60" s="215"/>
      <c r="P60" s="215"/>
      <c r="Q60" s="215"/>
      <c r="R60" s="192"/>
    </row>
    <row r="61" spans="3:18" ht="12.75">
      <c r="C61" s="134"/>
      <c r="D61" s="210" t="s">
        <v>97</v>
      </c>
      <c r="E61" s="211"/>
      <c r="G61" s="176">
        <f>IF(F58&gt;0,F58,LOOKUP(N56,Data!A2:A100,Data!C2:C100))</f>
        <v>60</v>
      </c>
      <c r="K61" s="12"/>
      <c r="L61" s="113"/>
      <c r="M61" s="4"/>
      <c r="N61" s="215"/>
      <c r="O61" s="215"/>
      <c r="P61" s="215"/>
      <c r="Q61" s="215"/>
      <c r="R61" s="192"/>
    </row>
    <row r="62" spans="3:18" ht="12.75">
      <c r="C62" s="49"/>
      <c r="D62" s="49"/>
      <c r="E62" s="49"/>
      <c r="F62" s="49"/>
      <c r="G62" s="49"/>
      <c r="H62" s="49"/>
      <c r="I62" s="49"/>
      <c r="J62" s="49"/>
      <c r="K62" s="49"/>
      <c r="L62" s="178"/>
      <c r="M62" s="49"/>
      <c r="N62" s="191"/>
      <c r="O62" s="192"/>
      <c r="P62" s="192"/>
      <c r="Q62" s="192"/>
      <c r="R62" s="192"/>
    </row>
    <row r="63" spans="3:18" ht="12.75" customHeight="1">
      <c r="C63" s="166" t="s">
        <v>22</v>
      </c>
      <c r="D63" s="11"/>
      <c r="E63" s="11"/>
      <c r="F63" s="11"/>
      <c r="G63" s="11"/>
      <c r="H63" s="11"/>
      <c r="I63" s="11"/>
      <c r="J63" s="11"/>
      <c r="K63" s="11"/>
      <c r="L63" s="123"/>
      <c r="M63" s="11"/>
      <c r="N63" s="212" t="s">
        <v>187</v>
      </c>
      <c r="O63" s="213"/>
      <c r="P63" s="213"/>
      <c r="Q63" s="213"/>
      <c r="R63" s="213"/>
    </row>
    <row r="64" spans="3:18" ht="12.75">
      <c r="C64" s="1"/>
      <c r="D64" s="1"/>
      <c r="E64" s="1"/>
      <c r="F64" s="1"/>
      <c r="G64" s="1"/>
      <c r="H64" s="1"/>
      <c r="I64" s="1"/>
      <c r="J64" s="1"/>
      <c r="K64" s="1"/>
      <c r="L64" s="122"/>
      <c r="M64" s="1"/>
      <c r="N64" s="213"/>
      <c r="O64" s="213"/>
      <c r="P64" s="213"/>
      <c r="Q64" s="213"/>
      <c r="R64" s="213"/>
    </row>
    <row r="65" spans="3:18" ht="12.75">
      <c r="C65" s="18" t="s">
        <v>182</v>
      </c>
      <c r="D65" s="13"/>
      <c r="E65" s="13"/>
      <c r="F65" s="13"/>
      <c r="G65" s="30">
        <v>3800</v>
      </c>
      <c r="H65" s="13" t="s">
        <v>23</v>
      </c>
      <c r="I65" s="125">
        <v>0.04</v>
      </c>
      <c r="J65" s="13" t="s">
        <v>24</v>
      </c>
      <c r="K65" s="16" t="s">
        <v>14</v>
      </c>
      <c r="L65" s="124">
        <f>G65*I65</f>
        <v>152</v>
      </c>
      <c r="M65" s="15" t="s">
        <v>15</v>
      </c>
      <c r="N65" s="213"/>
      <c r="O65" s="213"/>
      <c r="P65" s="213"/>
      <c r="Q65" s="213"/>
      <c r="R65" s="213"/>
    </row>
    <row r="66" spans="3:18" ht="12.75">
      <c r="C66" s="1"/>
      <c r="D66" s="1"/>
      <c r="E66" s="1"/>
      <c r="F66" s="1"/>
      <c r="G66" s="1"/>
      <c r="H66" s="1"/>
      <c r="I66" s="1"/>
      <c r="J66" s="51"/>
      <c r="K66" s="51"/>
      <c r="L66" s="119"/>
      <c r="M66" s="51"/>
      <c r="N66" s="194"/>
      <c r="O66" s="192"/>
      <c r="P66" s="192"/>
      <c r="Q66" s="192"/>
      <c r="R66" s="192"/>
    </row>
    <row r="67" spans="3:18" ht="12.75">
      <c r="C67" s="166" t="s">
        <v>16</v>
      </c>
      <c r="D67" s="11"/>
      <c r="E67" s="11"/>
      <c r="F67" s="11"/>
      <c r="G67" s="11"/>
      <c r="H67" s="11"/>
      <c r="I67" s="11"/>
      <c r="J67" s="50"/>
      <c r="K67" s="50"/>
      <c r="L67" s="118"/>
      <c r="M67" s="50"/>
      <c r="N67" s="191"/>
      <c r="O67" s="192"/>
      <c r="P67" s="192"/>
      <c r="Q67" s="192"/>
      <c r="R67" s="192"/>
    </row>
    <row r="68" spans="3:18" ht="12.75">
      <c r="C68" s="1"/>
      <c r="D68" s="1"/>
      <c r="E68" s="1"/>
      <c r="F68" s="1"/>
      <c r="G68" s="1"/>
      <c r="H68" s="1"/>
      <c r="I68" s="1"/>
      <c r="J68" s="51"/>
      <c r="K68" s="51"/>
      <c r="L68" s="119"/>
      <c r="M68" s="51"/>
      <c r="N68" s="191"/>
      <c r="O68" s="192"/>
      <c r="P68" s="192"/>
      <c r="Q68" s="192"/>
      <c r="R68" s="192"/>
    </row>
    <row r="69" spans="3:18" ht="12.75">
      <c r="C69" s="1" t="s">
        <v>3</v>
      </c>
      <c r="D69" s="1" t="s">
        <v>13</v>
      </c>
      <c r="E69" s="1"/>
      <c r="F69" s="1"/>
      <c r="G69" s="5">
        <f>G46</f>
        <v>522</v>
      </c>
      <c r="H69" s="1" t="s">
        <v>17</v>
      </c>
      <c r="I69" s="1"/>
      <c r="J69" s="56">
        <f>I41</f>
        <v>600.36</v>
      </c>
      <c r="K69" s="53" t="s">
        <v>14</v>
      </c>
      <c r="L69" s="120">
        <f>G69-J69</f>
        <v>-78.36000000000001</v>
      </c>
      <c r="M69" s="52" t="s">
        <v>15</v>
      </c>
      <c r="N69" s="191" t="s">
        <v>179</v>
      </c>
      <c r="O69" s="192"/>
      <c r="P69" s="192"/>
      <c r="Q69" s="192"/>
      <c r="R69" s="192"/>
    </row>
    <row r="70" spans="3:18" ht="15">
      <c r="C70" s="1" t="s">
        <v>4</v>
      </c>
      <c r="D70" s="1" t="s">
        <v>13</v>
      </c>
      <c r="E70" s="1"/>
      <c r="F70" s="1"/>
      <c r="G70" s="5">
        <f>G47</f>
        <v>448.75</v>
      </c>
      <c r="H70" s="1" t="s">
        <v>17</v>
      </c>
      <c r="I70" s="1"/>
      <c r="J70" s="56">
        <f>K41</f>
        <v>342.64</v>
      </c>
      <c r="K70" s="53" t="s">
        <v>14</v>
      </c>
      <c r="L70" s="121">
        <f>G70-J70</f>
        <v>106.11000000000001</v>
      </c>
      <c r="M70" s="52" t="s">
        <v>15</v>
      </c>
      <c r="N70" s="191" t="s">
        <v>180</v>
      </c>
      <c r="O70" s="192"/>
      <c r="P70" s="192"/>
      <c r="Q70" s="192"/>
      <c r="R70" s="192"/>
    </row>
    <row r="71" spans="3:18" ht="12.75">
      <c r="C71" s="18"/>
      <c r="D71" s="13"/>
      <c r="E71" s="13"/>
      <c r="F71" s="13"/>
      <c r="G71" s="14"/>
      <c r="H71" s="13"/>
      <c r="I71" s="13"/>
      <c r="J71" s="74" t="s">
        <v>146</v>
      </c>
      <c r="K71" s="54" t="s">
        <v>14</v>
      </c>
      <c r="L71" s="62">
        <f>IF((I$12+K$12)&gt;0,(I$12*L69+K$12*L70)/(I$12+K$12)," ")</f>
        <v>13.875</v>
      </c>
      <c r="M71" s="55" t="s">
        <v>15</v>
      </c>
      <c r="N71" s="191" t="s">
        <v>181</v>
      </c>
      <c r="O71" s="192"/>
      <c r="P71" s="192"/>
      <c r="Q71" s="192"/>
      <c r="R71" s="192"/>
    </row>
    <row r="72" spans="3:18" ht="12.75">
      <c r="C72" s="169"/>
      <c r="D72" s="49"/>
      <c r="E72" s="49"/>
      <c r="F72" s="49"/>
      <c r="G72" s="170"/>
      <c r="H72" s="49"/>
      <c r="I72" s="49"/>
      <c r="J72" s="171"/>
      <c r="K72" s="172"/>
      <c r="L72" s="173"/>
      <c r="M72" s="174"/>
      <c r="N72" s="191"/>
      <c r="O72" s="192"/>
      <c r="P72" s="192"/>
      <c r="Q72" s="192"/>
      <c r="R72" s="192"/>
    </row>
    <row r="73" spans="3:18" ht="12.75">
      <c r="C73" s="78" t="s">
        <v>147</v>
      </c>
      <c r="D73" s="1"/>
      <c r="E73" s="1"/>
      <c r="F73" s="1"/>
      <c r="G73" s="1"/>
      <c r="H73" s="1"/>
      <c r="I73" s="1"/>
      <c r="J73" s="51"/>
      <c r="K73" s="51"/>
      <c r="L73" s="119"/>
      <c r="M73" s="51"/>
      <c r="N73" s="191"/>
      <c r="O73" s="192"/>
      <c r="P73" s="192"/>
      <c r="Q73" s="192"/>
      <c r="R73" s="192"/>
    </row>
    <row r="74" spans="3:18" ht="12.75">
      <c r="C74" s="78"/>
      <c r="D74" s="1"/>
      <c r="E74" s="1"/>
      <c r="F74" s="1"/>
      <c r="G74" s="1"/>
      <c r="H74" s="1"/>
      <c r="I74" s="1"/>
      <c r="J74" s="51"/>
      <c r="K74" s="51"/>
      <c r="L74" s="119"/>
      <c r="M74" s="51"/>
      <c r="N74" s="191"/>
      <c r="O74" s="192"/>
      <c r="P74" s="192"/>
      <c r="Q74" s="192"/>
      <c r="R74" s="192"/>
    </row>
    <row r="75" spans="3:18" ht="12.75">
      <c r="C75" s="77" t="s">
        <v>3</v>
      </c>
      <c r="D75" t="s">
        <v>148</v>
      </c>
      <c r="G75" s="79">
        <f>I17/2</f>
        <v>261</v>
      </c>
      <c r="H75" t="s">
        <v>149</v>
      </c>
      <c r="J75" s="85">
        <f>((SUM(I21:I29)+SUM(I33:I35))/2)</f>
        <v>197.68</v>
      </c>
      <c r="K75" s="80" t="s">
        <v>14</v>
      </c>
      <c r="L75" s="128">
        <f>G75-J75</f>
        <v>63.31999999999999</v>
      </c>
      <c r="M75" s="167" t="s">
        <v>183</v>
      </c>
      <c r="N75" s="192" t="s">
        <v>176</v>
      </c>
      <c r="O75" s="192"/>
      <c r="P75" s="192"/>
      <c r="Q75" s="192"/>
      <c r="R75" s="192"/>
    </row>
    <row r="76" spans="3:18" ht="15">
      <c r="C76" s="77" t="s">
        <v>4</v>
      </c>
      <c r="D76" t="s">
        <v>148</v>
      </c>
      <c r="G76" s="79">
        <f>K17/2</f>
        <v>224.375</v>
      </c>
      <c r="H76" t="s">
        <v>149</v>
      </c>
      <c r="J76" s="85">
        <f>(SUM(K21:K29)+SUM(K33:K35))/2</f>
        <v>81.445</v>
      </c>
      <c r="K76" s="81" t="s">
        <v>14</v>
      </c>
      <c r="L76" s="199">
        <f>G76-J76</f>
        <v>142.93</v>
      </c>
      <c r="M76" s="167" t="s">
        <v>183</v>
      </c>
      <c r="N76" s="192" t="s">
        <v>177</v>
      </c>
      <c r="O76" s="192"/>
      <c r="P76" s="192"/>
      <c r="Q76" s="192"/>
      <c r="R76" s="192"/>
    </row>
    <row r="77" spans="3:18" ht="12.75">
      <c r="C77" s="18"/>
      <c r="D77" s="18"/>
      <c r="E77" s="18"/>
      <c r="F77" s="18"/>
      <c r="G77" s="18"/>
      <c r="H77" s="18"/>
      <c r="I77" s="82"/>
      <c r="J77" s="83" t="s">
        <v>150</v>
      </c>
      <c r="K77" s="84" t="s">
        <v>14</v>
      </c>
      <c r="L77" s="76">
        <f>IF((I$12+K$12)&gt;0,(I$12*L75+K$12*L76)/(I$12+K$12)," ")</f>
        <v>103.125</v>
      </c>
      <c r="M77" s="168" t="s">
        <v>183</v>
      </c>
      <c r="N77" s="192" t="s">
        <v>178</v>
      </c>
      <c r="O77" s="192"/>
      <c r="P77" s="192"/>
      <c r="Q77" s="192"/>
      <c r="R77" s="192"/>
    </row>
    <row r="78" spans="3:14" ht="12.75">
      <c r="C78" s="3"/>
      <c r="D78" s="3"/>
      <c r="E78" s="3"/>
      <c r="F78" s="3"/>
      <c r="G78" s="3"/>
      <c r="H78" s="3"/>
      <c r="I78" s="34"/>
      <c r="J78" s="179"/>
      <c r="K78" s="180"/>
      <c r="L78" s="181"/>
      <c r="M78" s="167"/>
      <c r="N78" s="29"/>
    </row>
    <row r="79" spans="1:13" s="35" customFormat="1" ht="12.75">
      <c r="A79" s="24"/>
      <c r="B79" s="25"/>
      <c r="C79" s="31" t="s">
        <v>161</v>
      </c>
      <c r="D79" s="32"/>
      <c r="E79" s="33"/>
      <c r="F79" s="34"/>
      <c r="G79" s="34"/>
      <c r="H79" s="34"/>
      <c r="I79" s="28"/>
      <c r="J79" s="129"/>
      <c r="K79" s="130"/>
      <c r="L79" s="131"/>
      <c r="M79" s="132"/>
    </row>
    <row r="80" spans="1:22" s="35" customFormat="1" ht="12.75">
      <c r="A80" s="24"/>
      <c r="B80" s="23"/>
      <c r="C80" s="94" t="s">
        <v>145</v>
      </c>
      <c r="D80"/>
      <c r="E80"/>
      <c r="F80"/>
      <c r="G80"/>
      <c r="H80"/>
      <c r="I80"/>
      <c r="J80"/>
      <c r="K80"/>
      <c r="L80" s="85"/>
      <c r="V80"/>
    </row>
    <row r="81" spans="1:22" s="35" customFormat="1" ht="12.75">
      <c r="A81" s="24"/>
      <c r="B81" s="23"/>
      <c r="C81" s="87" t="s">
        <v>154</v>
      </c>
      <c r="D81"/>
      <c r="E81"/>
      <c r="F81"/>
      <c r="G81"/>
      <c r="H81"/>
      <c r="I81"/>
      <c r="J81"/>
      <c r="K81"/>
      <c r="L81"/>
      <c r="V81"/>
    </row>
    <row r="82" spans="1:9" s="35" customFormat="1" ht="12.75">
      <c r="A82" s="24"/>
      <c r="B82" s="25"/>
      <c r="C82" s="37" t="s">
        <v>28</v>
      </c>
      <c r="D82" s="203">
        <f ca="1">TODAY()</f>
        <v>42625</v>
      </c>
      <c r="E82" s="203"/>
      <c r="G82" s="36"/>
      <c r="H82" s="36"/>
      <c r="I82" s="36"/>
    </row>
    <row r="83" spans="1:9" s="29" customFormat="1" ht="12.75">
      <c r="A83" s="20"/>
      <c r="B83" s="21"/>
      <c r="C83" s="38"/>
      <c r="D83" s="39"/>
      <c r="E83" s="39"/>
      <c r="F83" s="39"/>
      <c r="G83" s="39"/>
      <c r="H83" s="40"/>
      <c r="I83" s="39"/>
    </row>
    <row r="84" spans="1:3" ht="12.75">
      <c r="A84" s="22"/>
      <c r="B84" s="23"/>
      <c r="C84" t="s">
        <v>29</v>
      </c>
    </row>
    <row r="85" spans="1:3" ht="12.75">
      <c r="A85" s="22"/>
      <c r="B85" s="23"/>
      <c r="C85" t="s">
        <v>29</v>
      </c>
    </row>
    <row r="86" spans="1:2" ht="12.75">
      <c r="A86" s="22"/>
      <c r="B86" s="23"/>
    </row>
    <row r="87" spans="1:11" ht="12.75">
      <c r="A87" s="22"/>
      <c r="B87" s="23"/>
      <c r="C87" s="41" t="s">
        <v>30</v>
      </c>
      <c r="D87" s="42"/>
      <c r="E87" s="42"/>
      <c r="F87" s="42"/>
      <c r="G87" s="42"/>
      <c r="H87" s="42"/>
      <c r="I87" s="42"/>
      <c r="J87" s="42"/>
      <c r="K87" s="42"/>
    </row>
    <row r="88" spans="1:14" ht="12.75">
      <c r="A88" s="22"/>
      <c r="B88" s="23"/>
      <c r="C88" s="217" t="s">
        <v>190</v>
      </c>
      <c r="D88" s="217"/>
      <c r="E88" s="217"/>
      <c r="F88" s="217"/>
      <c r="G88" s="217"/>
      <c r="H88" s="217"/>
      <c r="I88" s="217"/>
      <c r="J88" s="217"/>
      <c r="K88" s="217"/>
      <c r="L88" s="217"/>
      <c r="M88" s="217"/>
      <c r="N88" s="44"/>
    </row>
    <row r="89" spans="1:14" ht="15" customHeight="1">
      <c r="A89" s="22"/>
      <c r="B89" s="23"/>
      <c r="C89" s="217"/>
      <c r="D89" s="217"/>
      <c r="E89" s="217"/>
      <c r="F89" s="217"/>
      <c r="G89" s="217"/>
      <c r="H89" s="217"/>
      <c r="I89" s="217"/>
      <c r="J89" s="217"/>
      <c r="K89" s="217"/>
      <c r="L89" s="217"/>
      <c r="M89" s="217"/>
      <c r="N89" s="44"/>
    </row>
    <row r="90" spans="1:14" ht="18" customHeight="1">
      <c r="A90" s="22"/>
      <c r="B90" s="23"/>
      <c r="C90" s="217" t="s">
        <v>189</v>
      </c>
      <c r="D90" s="217"/>
      <c r="E90" s="217"/>
      <c r="F90" s="217"/>
      <c r="G90" s="217"/>
      <c r="H90" s="217"/>
      <c r="I90" s="217"/>
      <c r="J90" s="217"/>
      <c r="K90" s="217"/>
      <c r="L90" s="217"/>
      <c r="M90" s="217"/>
      <c r="N90" s="44"/>
    </row>
  </sheetData>
  <sheetProtection sheet="1"/>
  <mergeCells count="16">
    <mergeCell ref="N63:R65"/>
    <mergeCell ref="N52:Q54"/>
    <mergeCell ref="D9:I9"/>
    <mergeCell ref="C88:M89"/>
    <mergeCell ref="N46:R48"/>
    <mergeCell ref="C90:M90"/>
    <mergeCell ref="N59:Q61"/>
    <mergeCell ref="C6:E6"/>
    <mergeCell ref="D82:E82"/>
    <mergeCell ref="I10:J10"/>
    <mergeCell ref="L10:M10"/>
    <mergeCell ref="F58:G58"/>
    <mergeCell ref="C3:I3"/>
    <mergeCell ref="E16:G16"/>
    <mergeCell ref="C5:G5"/>
    <mergeCell ref="D61:E61"/>
  </mergeCells>
  <dataValidations count="2">
    <dataValidation allowBlank="1" showErrorMessage="1" prompt="Include potential USDA loan deficiency payments and counter cyclical payments. Maximum CCP is about $.20 per bushel for corn ($.22/bu. for soybeans). Add CCP to county loan rate to get minimum price." sqref="K14 I14"/>
    <dataValidation type="list" allowBlank="1" showInputMessage="1" showErrorMessage="1" sqref="D61">
      <formula1>counties</formula1>
    </dataValidation>
  </dataValidations>
  <hyperlinks>
    <hyperlink ref="C3:D3" r:id="rId1" display="Estimating the Field Capacity of Farm Machines"/>
    <hyperlink ref="C3" r:id="rId2" display="For more information see &quot;Computing a Cropland Cash Rental Rate&quot;"/>
    <hyperlink ref="N52" r:id="rId3" display="http://www.extension.iastate.edu/agdm/wholefarm/html/c2-10.html"/>
    <hyperlink ref="C80" r:id="rId4" display="Authors: William Edwards and"/>
    <hyperlink ref="C81" r:id="rId5" display="Ann Holste"/>
    <hyperlink ref="N59" r:id="rId6" display="http://www.extension.iastate.edu/agdm/wholefarm/html/c2-10.html"/>
    <hyperlink ref="N63:R65" r:id="rId7" display="Click here to see a table that shows average cash rents for cropland as a percent of average cropland sale values in Iowa in recent years (USDA estimates)."/>
    <hyperlink ref="N46:R48" r:id="rId8" display="Click here to see a table that shows average cash rents for cropland as a percent of gross crop revenue in Iowa in recent years."/>
  </hyperlinks>
  <printOptions/>
  <pageMargins left="0.75" right="0.75" top="0.75" bottom="0.75" header="0.5" footer="0.5"/>
  <pageSetup fitToHeight="1" fitToWidth="1" horizontalDpi="600" verticalDpi="600" orientation="portrait" scale="60" r:id="rId12"/>
  <drawing r:id="rId11"/>
  <legacyDrawing r:id="rId10"/>
</worksheet>
</file>

<file path=xl/worksheets/sheet2.xml><?xml version="1.0" encoding="utf-8"?>
<worksheet xmlns="http://schemas.openxmlformats.org/spreadsheetml/2006/main" xmlns:r="http://schemas.openxmlformats.org/officeDocument/2006/relationships">
  <sheetPr>
    <pageSetUpPr fitToPage="1"/>
  </sheetPr>
  <dimension ref="A1:V90"/>
  <sheetViews>
    <sheetView showGridLines="0" zoomScalePageLayoutView="0" workbookViewId="0" topLeftCell="A1">
      <selection activeCell="A1" sqref="A1"/>
    </sheetView>
  </sheetViews>
  <sheetFormatPr defaultColWidth="9.140625" defaultRowHeight="12.75"/>
  <cols>
    <col min="1" max="1" width="1.7109375" style="26" customWidth="1"/>
    <col min="2" max="2" width="1.7109375" style="0" customWidth="1"/>
    <col min="3" max="3" width="22.140625" style="0" customWidth="1"/>
    <col min="4" max="4" width="10.7109375" style="0" customWidth="1"/>
    <col min="5" max="5" width="8.421875" style="0" bestFit="1" customWidth="1"/>
    <col min="6" max="6" width="4.00390625" style="0" customWidth="1"/>
    <col min="7" max="7" width="11.28125" style="0" customWidth="1"/>
    <col min="8" max="8" width="10.7109375" style="0" customWidth="1"/>
    <col min="9" max="9" width="10.421875" style="0" customWidth="1"/>
    <col min="10" max="10" width="11.421875" style="0" bestFit="1" customWidth="1"/>
    <col min="11" max="11" width="10.421875" style="0" bestFit="1" customWidth="1"/>
    <col min="12" max="12" width="11.8515625" style="0" bestFit="1" customWidth="1"/>
    <col min="13" max="13" width="12.57421875" style="0" customWidth="1"/>
    <col min="14" max="14" width="11.140625" style="0" customWidth="1"/>
  </cols>
  <sheetData>
    <row r="1" s="19" customFormat="1" ht="18.75" thickBot="1">
      <c r="C1" s="19" t="s">
        <v>0</v>
      </c>
    </row>
    <row r="2" spans="1:4" s="29" customFormat="1" ht="15.75" thickTop="1">
      <c r="A2" s="20"/>
      <c r="B2" s="21"/>
      <c r="C2" s="27" t="s">
        <v>25</v>
      </c>
      <c r="D2" s="28"/>
    </row>
    <row r="3" spans="1:11" s="29" customFormat="1" ht="12.75" customHeight="1">
      <c r="A3" s="20"/>
      <c r="B3" s="21"/>
      <c r="C3" s="206" t="s">
        <v>155</v>
      </c>
      <c r="D3" s="206"/>
      <c r="E3" s="206"/>
      <c r="F3" s="206"/>
      <c r="G3" s="206"/>
      <c r="H3" s="206"/>
      <c r="I3" s="206"/>
      <c r="J3" s="43"/>
      <c r="K3" s="43"/>
    </row>
    <row r="4" spans="1:2" s="29" customFormat="1" ht="12.75">
      <c r="A4" s="20"/>
      <c r="B4" s="21"/>
    </row>
    <row r="5" spans="1:8" ht="12.75">
      <c r="A5" s="22"/>
      <c r="B5" s="23"/>
      <c r="C5" s="209" t="s">
        <v>26</v>
      </c>
      <c r="D5" s="209"/>
      <c r="E5" s="209"/>
      <c r="F5" s="209"/>
      <c r="G5" s="209"/>
      <c r="H5" s="88"/>
    </row>
    <row r="6" spans="1:5" ht="12.75">
      <c r="A6" s="22"/>
      <c r="B6" s="23"/>
      <c r="C6" s="200" t="s">
        <v>27</v>
      </c>
      <c r="D6" s="201"/>
      <c r="E6" s="202"/>
    </row>
    <row r="7" spans="1:14" ht="12.75">
      <c r="A7" s="20"/>
      <c r="B7" s="21"/>
      <c r="C7" s="1"/>
      <c r="D7" s="1"/>
      <c r="E7" s="1"/>
      <c r="F7" s="1"/>
      <c r="G7" s="1"/>
      <c r="H7" s="1"/>
      <c r="I7" s="1"/>
      <c r="J7" s="1"/>
      <c r="K7" s="1"/>
      <c r="L7" s="1"/>
      <c r="M7" s="1"/>
      <c r="N7" s="1"/>
    </row>
    <row r="8" spans="1:14" ht="12.75">
      <c r="A8" s="22"/>
      <c r="B8" s="23"/>
      <c r="C8" s="1"/>
      <c r="D8" s="1"/>
      <c r="E8" s="1"/>
      <c r="F8" s="1"/>
      <c r="G8" s="1"/>
      <c r="H8" s="1"/>
      <c r="I8" s="1"/>
      <c r="J8" s="1"/>
      <c r="K8" s="1"/>
      <c r="L8" s="1"/>
      <c r="M8" s="1"/>
      <c r="N8" s="1"/>
    </row>
    <row r="9" spans="1:14" ht="12.75">
      <c r="A9" s="22"/>
      <c r="B9" s="23"/>
      <c r="C9" s="63" t="s">
        <v>1</v>
      </c>
      <c r="D9" s="210"/>
      <c r="E9" s="216"/>
      <c r="F9" s="216"/>
      <c r="G9" s="216"/>
      <c r="H9" s="216"/>
      <c r="I9" s="211"/>
      <c r="J9" s="75"/>
      <c r="K9" s="1"/>
      <c r="L9" s="1"/>
      <c r="M9" s="1"/>
      <c r="N9" s="1"/>
    </row>
    <row r="10" spans="1:14" ht="12.75">
      <c r="A10" s="22"/>
      <c r="B10" s="23"/>
      <c r="C10" s="1"/>
      <c r="D10" s="1"/>
      <c r="E10" s="1"/>
      <c r="F10" s="1"/>
      <c r="G10" s="1"/>
      <c r="H10" s="2"/>
      <c r="I10" s="204"/>
      <c r="J10" s="204"/>
      <c r="K10" s="1"/>
      <c r="L10" s="204"/>
      <c r="M10" s="204"/>
      <c r="N10" s="1"/>
    </row>
    <row r="11" spans="1:14" ht="12.75">
      <c r="A11" s="22"/>
      <c r="B11" s="23"/>
      <c r="C11" s="141" t="s">
        <v>2</v>
      </c>
      <c r="D11" s="11"/>
      <c r="E11" s="11"/>
      <c r="F11" s="11"/>
      <c r="G11" s="11"/>
      <c r="H11" s="11"/>
      <c r="I11" s="182" t="s">
        <v>3</v>
      </c>
      <c r="J11" s="17"/>
      <c r="K11" s="183" t="s">
        <v>4</v>
      </c>
      <c r="M11" s="65"/>
      <c r="N11" s="66"/>
    </row>
    <row r="12" spans="1:14" ht="12.75">
      <c r="A12" s="22"/>
      <c r="B12" s="23"/>
      <c r="C12" s="145" t="s">
        <v>130</v>
      </c>
      <c r="D12" s="1"/>
      <c r="E12" s="1"/>
      <c r="F12" s="1"/>
      <c r="G12" s="1"/>
      <c r="H12" s="95"/>
      <c r="I12" s="96"/>
      <c r="J12" s="95"/>
      <c r="K12" s="96"/>
      <c r="M12" s="67"/>
      <c r="N12" s="67"/>
    </row>
    <row r="13" spans="1:14" ht="12.75">
      <c r="A13" s="22"/>
      <c r="B13" s="23"/>
      <c r="C13" s="145" t="s">
        <v>131</v>
      </c>
      <c r="D13" s="1"/>
      <c r="E13" s="1"/>
      <c r="F13" s="3"/>
      <c r="G13" s="1"/>
      <c r="H13" s="97"/>
      <c r="I13" s="98"/>
      <c r="J13" s="95"/>
      <c r="K13" s="98"/>
      <c r="L13" s="5"/>
      <c r="M13" s="6"/>
      <c r="N13" s="1"/>
    </row>
    <row r="14" spans="1:14" ht="12.75">
      <c r="A14" s="22"/>
      <c r="B14" s="23"/>
      <c r="C14" s="145" t="s">
        <v>156</v>
      </c>
      <c r="D14" s="1"/>
      <c r="E14" s="1"/>
      <c r="F14" s="3"/>
      <c r="G14" s="1"/>
      <c r="H14" s="97"/>
      <c r="I14" s="100"/>
      <c r="J14" s="101"/>
      <c r="K14" s="100"/>
      <c r="M14" s="5"/>
      <c r="N14" s="1"/>
    </row>
    <row r="15" spans="1:14" ht="12.75">
      <c r="A15" s="22"/>
      <c r="B15" s="23"/>
      <c r="C15" s="145" t="s">
        <v>132</v>
      </c>
      <c r="D15" s="1"/>
      <c r="E15" s="1"/>
      <c r="F15" s="1"/>
      <c r="G15" s="64" t="s">
        <v>153</v>
      </c>
      <c r="H15" s="102"/>
      <c r="I15" s="103"/>
      <c r="J15" s="104"/>
      <c r="K15" s="184"/>
      <c r="N15" s="1"/>
    </row>
    <row r="16" spans="1:14" ht="15">
      <c r="A16" s="22"/>
      <c r="B16" s="23"/>
      <c r="C16" s="165"/>
      <c r="D16" s="1"/>
      <c r="E16" s="207" t="s">
        <v>152</v>
      </c>
      <c r="F16" s="207"/>
      <c r="G16" s="208"/>
      <c r="H16" s="138"/>
      <c r="I16" s="195">
        <f>IF(I12+K12&gt;0,(IF(H15&gt;H16,H15/(I12+K12),H16)),0)</f>
        <v>0</v>
      </c>
      <c r="J16" s="106"/>
      <c r="K16" s="196">
        <f>IF(I12+K12&gt;0,(IF(H15&gt;H16,H15/(I12+K12),H16)),0)</f>
        <v>0</v>
      </c>
      <c r="N16" s="1"/>
    </row>
    <row r="17" spans="1:14" ht="12.75">
      <c r="A17" s="22"/>
      <c r="B17" s="23"/>
      <c r="C17" s="151" t="s">
        <v>133</v>
      </c>
      <c r="D17" s="185"/>
      <c r="E17" s="185"/>
      <c r="F17" s="185"/>
      <c r="G17" s="185"/>
      <c r="H17" s="186"/>
      <c r="I17" s="187">
        <f>(I13*I14)+I16</f>
        <v>0</v>
      </c>
      <c r="J17" s="187"/>
      <c r="K17" s="188">
        <f>(K13*K14)+K16</f>
        <v>0</v>
      </c>
      <c r="N17" s="1"/>
    </row>
    <row r="18" spans="1:14" ht="7.5" customHeight="1">
      <c r="A18" s="22"/>
      <c r="B18" s="23"/>
      <c r="H18" s="99"/>
      <c r="I18" s="99"/>
      <c r="J18" s="99"/>
      <c r="K18" s="99"/>
      <c r="N18" s="1"/>
    </row>
    <row r="19" spans="1:14" ht="7.5" customHeight="1">
      <c r="A19" s="22"/>
      <c r="B19" s="23"/>
      <c r="C19" s="1"/>
      <c r="D19" s="1"/>
      <c r="E19" s="1"/>
      <c r="F19" s="1"/>
      <c r="G19" s="1"/>
      <c r="H19" s="95"/>
      <c r="I19" s="95"/>
      <c r="J19" s="95"/>
      <c r="K19" s="95"/>
      <c r="M19" s="7"/>
      <c r="N19" s="1"/>
    </row>
    <row r="20" spans="1:16" ht="12.75">
      <c r="A20" s="22"/>
      <c r="B20" s="23"/>
      <c r="C20" s="141" t="s">
        <v>151</v>
      </c>
      <c r="D20" s="11"/>
      <c r="E20" s="11"/>
      <c r="F20" s="11"/>
      <c r="G20" s="11"/>
      <c r="H20" s="142"/>
      <c r="I20" s="143"/>
      <c r="J20" s="143"/>
      <c r="K20" s="144"/>
      <c r="M20" s="9"/>
      <c r="N20" s="29"/>
      <c r="O20" s="29"/>
      <c r="P20" s="29"/>
    </row>
    <row r="21" spans="1:14" ht="12.75">
      <c r="A21" s="22"/>
      <c r="B21" s="23"/>
      <c r="C21" s="145" t="s">
        <v>6</v>
      </c>
      <c r="D21" s="1"/>
      <c r="E21" s="1"/>
      <c r="F21" s="1"/>
      <c r="G21" s="1"/>
      <c r="H21" s="95"/>
      <c r="I21" s="107"/>
      <c r="J21" s="108"/>
      <c r="K21" s="107"/>
      <c r="M21" s="68"/>
      <c r="N21" s="72"/>
    </row>
    <row r="22" spans="1:14" ht="12.75">
      <c r="A22" s="22"/>
      <c r="B22" s="23"/>
      <c r="C22" s="145" t="s">
        <v>157</v>
      </c>
      <c r="D22" s="1"/>
      <c r="E22" s="1"/>
      <c r="F22" s="1"/>
      <c r="G22" s="1"/>
      <c r="H22" s="95"/>
      <c r="I22" s="107"/>
      <c r="J22" s="108"/>
      <c r="K22" s="107"/>
      <c r="M22" s="68"/>
      <c r="N22" s="72"/>
    </row>
    <row r="23" spans="1:14" ht="12.75">
      <c r="A23" s="24"/>
      <c r="B23" s="25"/>
      <c r="C23" s="145" t="s">
        <v>7</v>
      </c>
      <c r="D23" s="1"/>
      <c r="E23" s="1"/>
      <c r="F23" s="1"/>
      <c r="G23" s="1"/>
      <c r="H23" s="95"/>
      <c r="I23" s="107"/>
      <c r="J23" s="108"/>
      <c r="K23" s="107"/>
      <c r="M23" s="68"/>
      <c r="N23" s="73"/>
    </row>
    <row r="24" spans="1:19" ht="12.75">
      <c r="A24" s="24"/>
      <c r="B24" s="25"/>
      <c r="C24" s="145" t="s">
        <v>134</v>
      </c>
      <c r="D24" s="1"/>
      <c r="E24" s="1"/>
      <c r="F24" s="1"/>
      <c r="G24" s="1"/>
      <c r="H24" s="95"/>
      <c r="I24" s="107"/>
      <c r="J24" s="108"/>
      <c r="K24" s="107"/>
      <c r="M24" s="71"/>
      <c r="N24" s="69"/>
      <c r="O24" s="29"/>
      <c r="P24" s="59"/>
      <c r="Q24" s="29"/>
      <c r="R24" s="59"/>
      <c r="S24" s="60"/>
    </row>
    <row r="25" spans="1:19" ht="12.75">
      <c r="A25" s="24"/>
      <c r="B25" s="25"/>
      <c r="C25" s="146" t="s">
        <v>135</v>
      </c>
      <c r="D25" s="1"/>
      <c r="E25" s="1"/>
      <c r="F25" s="1"/>
      <c r="G25" s="1"/>
      <c r="H25" s="95"/>
      <c r="I25" s="107"/>
      <c r="J25" s="108"/>
      <c r="K25" s="107"/>
      <c r="M25" s="70"/>
      <c r="N25" s="69"/>
      <c r="O25" s="29"/>
      <c r="P25" s="59"/>
      <c r="Q25" s="61"/>
      <c r="R25" s="59"/>
      <c r="S25" s="60"/>
    </row>
    <row r="26" spans="1:19" ht="12.75">
      <c r="A26" s="24"/>
      <c r="B26" s="25"/>
      <c r="C26" s="145" t="s">
        <v>8</v>
      </c>
      <c r="D26" s="1"/>
      <c r="E26" s="1"/>
      <c r="F26" s="1"/>
      <c r="G26" s="1"/>
      <c r="H26" s="95"/>
      <c r="I26" s="107"/>
      <c r="J26" s="108"/>
      <c r="K26" s="107"/>
      <c r="M26" s="70"/>
      <c r="N26" s="72"/>
      <c r="P26" s="29"/>
      <c r="Q26" s="29"/>
      <c r="R26" s="29"/>
      <c r="S26" s="29"/>
    </row>
    <row r="27" spans="1:19" ht="12.75">
      <c r="A27" s="20"/>
      <c r="B27" s="21"/>
      <c r="C27" s="145" t="s">
        <v>136</v>
      </c>
      <c r="D27" s="1"/>
      <c r="E27" s="1"/>
      <c r="F27" s="1"/>
      <c r="G27" s="1"/>
      <c r="H27" s="95"/>
      <c r="I27" s="107"/>
      <c r="J27" s="108"/>
      <c r="K27" s="107"/>
      <c r="M27" s="70"/>
      <c r="N27" s="72"/>
      <c r="P27" s="29"/>
      <c r="Q27" s="29"/>
      <c r="R27" s="29"/>
      <c r="S27" s="29"/>
    </row>
    <row r="28" spans="1:14" ht="12.75">
      <c r="A28" s="20"/>
      <c r="B28" s="21"/>
      <c r="C28" s="146" t="s">
        <v>143</v>
      </c>
      <c r="D28" s="1"/>
      <c r="E28" s="1"/>
      <c r="F28" s="51"/>
      <c r="G28" s="51"/>
      <c r="H28" s="109"/>
      <c r="I28" s="1"/>
      <c r="J28" s="1"/>
      <c r="K28" s="164"/>
      <c r="M28" s="68"/>
      <c r="N28" s="73"/>
    </row>
    <row r="29" spans="1:14" ht="12.75">
      <c r="A29" s="20"/>
      <c r="B29" s="21"/>
      <c r="C29" s="147" t="s">
        <v>140</v>
      </c>
      <c r="D29" s="148"/>
      <c r="E29" s="139"/>
      <c r="F29" s="51"/>
      <c r="G29" s="159" t="s">
        <v>141</v>
      </c>
      <c r="H29" s="140"/>
      <c r="I29" s="105">
        <f>SUM(I21:I27)*H29*E29/12</f>
        <v>0</v>
      </c>
      <c r="J29" s="110"/>
      <c r="K29" s="184">
        <f>SUM(K21:K27)*H29*E29/12</f>
        <v>0</v>
      </c>
      <c r="M29" s="68"/>
      <c r="N29" s="73"/>
    </row>
    <row r="30" spans="1:17" ht="12.75">
      <c r="A30" s="22"/>
      <c r="B30" s="23"/>
      <c r="C30" s="145" t="s">
        <v>9</v>
      </c>
      <c r="D30" s="1"/>
      <c r="E30" s="1"/>
      <c r="F30" s="1"/>
      <c r="G30" s="1"/>
      <c r="H30" s="95"/>
      <c r="I30" s="107"/>
      <c r="J30" s="108"/>
      <c r="K30" s="107"/>
      <c r="M30" s="10"/>
      <c r="N30" s="1"/>
      <c r="Q30" s="23"/>
    </row>
    <row r="31" spans="1:14" ht="12.75">
      <c r="A31" s="22"/>
      <c r="B31" s="23"/>
      <c r="C31" s="145" t="s">
        <v>10</v>
      </c>
      <c r="D31" s="1"/>
      <c r="E31" s="1"/>
      <c r="F31" s="1"/>
      <c r="G31" s="1"/>
      <c r="H31" s="95"/>
      <c r="I31" s="107"/>
      <c r="J31" s="108"/>
      <c r="K31" s="107"/>
      <c r="M31" s="10"/>
      <c r="N31" s="1"/>
    </row>
    <row r="32" spans="1:14" ht="12.75">
      <c r="A32" s="22"/>
      <c r="B32" s="23"/>
      <c r="C32" s="145" t="s">
        <v>11</v>
      </c>
      <c r="D32" s="1"/>
      <c r="E32" s="1"/>
      <c r="F32" s="1"/>
      <c r="G32" s="1"/>
      <c r="H32" s="157" t="s">
        <v>166</v>
      </c>
      <c r="I32" s="107"/>
      <c r="J32" s="157" t="s">
        <v>166</v>
      </c>
      <c r="K32" s="107"/>
      <c r="M32" s="10"/>
      <c r="N32" s="1"/>
    </row>
    <row r="33" spans="1:14" ht="12.75">
      <c r="A33" s="22"/>
      <c r="B33" s="23"/>
      <c r="C33" s="158" t="s">
        <v>167</v>
      </c>
      <c r="D33" s="1"/>
      <c r="E33" s="1"/>
      <c r="F33" s="1"/>
      <c r="G33" s="1"/>
      <c r="H33" s="197"/>
      <c r="I33" s="189">
        <f>I$13*H33</f>
        <v>0</v>
      </c>
      <c r="J33" s="197"/>
      <c r="K33" s="190">
        <f>K$13*J33</f>
        <v>0</v>
      </c>
      <c r="M33" s="10"/>
      <c r="N33" s="1"/>
    </row>
    <row r="34" spans="1:14" ht="12.75">
      <c r="A34" s="22"/>
      <c r="B34" s="23"/>
      <c r="C34" s="158" t="s">
        <v>168</v>
      </c>
      <c r="D34" s="1"/>
      <c r="E34" s="1"/>
      <c r="F34" s="1"/>
      <c r="G34" s="1"/>
      <c r="H34" s="197"/>
      <c r="I34" s="189">
        <f aca="true" t="shared" si="0" ref="I34:K35">I$13*H34</f>
        <v>0</v>
      </c>
      <c r="J34" s="197"/>
      <c r="K34" s="190">
        <f t="shared" si="0"/>
        <v>0</v>
      </c>
      <c r="M34" s="10"/>
      <c r="N34" s="1"/>
    </row>
    <row r="35" spans="1:14" ht="12.75">
      <c r="A35" s="22"/>
      <c r="B35" s="23"/>
      <c r="C35" s="158" t="s">
        <v>169</v>
      </c>
      <c r="D35" s="1"/>
      <c r="E35" s="1"/>
      <c r="F35" s="1"/>
      <c r="G35" s="1"/>
      <c r="H35" s="198"/>
      <c r="I35" s="189">
        <f t="shared" si="0"/>
        <v>0</v>
      </c>
      <c r="J35" s="198"/>
      <c r="K35" s="190">
        <f t="shared" si="0"/>
        <v>0</v>
      </c>
      <c r="M35" s="10"/>
      <c r="N35" s="1"/>
    </row>
    <row r="36" spans="1:14" ht="12.75">
      <c r="A36" s="22"/>
      <c r="B36" s="23"/>
      <c r="C36" s="158" t="s">
        <v>170</v>
      </c>
      <c r="D36" s="64" t="s">
        <v>171</v>
      </c>
      <c r="E36" s="138"/>
      <c r="F36" s="156" t="s">
        <v>164</v>
      </c>
      <c r="G36" s="51"/>
      <c r="H36" s="162" t="s">
        <v>173</v>
      </c>
      <c r="I36" s="163"/>
      <c r="J36" s="162" t="s">
        <v>173</v>
      </c>
      <c r="K36" s="149"/>
      <c r="M36" s="10"/>
      <c r="N36" s="1"/>
    </row>
    <row r="37" spans="1:14" ht="12.75" customHeight="1">
      <c r="A37" s="22"/>
      <c r="B37" s="23"/>
      <c r="C37" s="165"/>
      <c r="D37" s="64" t="s">
        <v>142</v>
      </c>
      <c r="E37" s="111"/>
      <c r="F37" s="160" t="s">
        <v>165</v>
      </c>
      <c r="G37" s="161" t="s">
        <v>172</v>
      </c>
      <c r="H37" s="139"/>
      <c r="I37" s="103">
        <f>IF(E37&gt;H37,E37*E36/(I12+K12),H37*E36)</f>
        <v>0</v>
      </c>
      <c r="J37" s="139"/>
      <c r="K37" s="149">
        <f>IF(E37&gt;J37,E37*E36/(I12+K12),J37*E36)</f>
        <v>0</v>
      </c>
      <c r="L37" s="1"/>
      <c r="M37" s="10"/>
      <c r="N37" s="1"/>
    </row>
    <row r="38" spans="1:14" ht="12.75">
      <c r="A38" s="22"/>
      <c r="B38" s="23"/>
      <c r="C38" s="165"/>
      <c r="D38" s="1"/>
      <c r="E38" s="1"/>
      <c r="F38" s="1"/>
      <c r="G38" s="1"/>
      <c r="H38" s="1"/>
      <c r="I38" s="1"/>
      <c r="J38" s="1"/>
      <c r="K38" s="164"/>
      <c r="M38" s="10"/>
      <c r="N38" s="1"/>
    </row>
    <row r="39" spans="1:14" ht="12.75">
      <c r="A39" s="22"/>
      <c r="B39" s="23"/>
      <c r="C39" s="146" t="s">
        <v>162</v>
      </c>
      <c r="D39" s="1"/>
      <c r="E39" s="1"/>
      <c r="F39" s="1"/>
      <c r="G39" s="1"/>
      <c r="H39" s="95"/>
      <c r="I39" s="135"/>
      <c r="J39" s="112"/>
      <c r="K39" s="135"/>
      <c r="M39" s="6"/>
      <c r="N39" s="1"/>
    </row>
    <row r="40" spans="1:14" ht="12.75">
      <c r="A40" s="22"/>
      <c r="B40" s="23"/>
      <c r="C40" s="146"/>
      <c r="D40" s="1"/>
      <c r="E40" s="1"/>
      <c r="F40" s="1"/>
      <c r="G40" s="1"/>
      <c r="H40" s="95"/>
      <c r="I40" s="136"/>
      <c r="J40" s="137"/>
      <c r="K40" s="150"/>
      <c r="M40" s="6"/>
      <c r="N40" s="1"/>
    </row>
    <row r="41" spans="1:14" ht="12.75">
      <c r="A41" s="22"/>
      <c r="B41" s="23"/>
      <c r="C41" s="151" t="s">
        <v>174</v>
      </c>
      <c r="D41" s="13"/>
      <c r="E41" s="13"/>
      <c r="F41" s="13"/>
      <c r="G41" s="13"/>
      <c r="H41" s="152"/>
      <c r="I41" s="153">
        <f>SUM(I21:I39)</f>
        <v>0</v>
      </c>
      <c r="J41" s="154"/>
      <c r="K41" s="155">
        <f>SUM(K21:K39)</f>
        <v>0</v>
      </c>
      <c r="M41" s="8"/>
      <c r="N41" s="1"/>
    </row>
    <row r="42" spans="3:14" ht="12.75">
      <c r="C42" s="1"/>
      <c r="D42" s="1"/>
      <c r="E42" s="1"/>
      <c r="F42" s="1"/>
      <c r="G42" s="1"/>
      <c r="H42" s="1"/>
      <c r="I42" s="1"/>
      <c r="J42" s="1"/>
      <c r="K42" s="1"/>
      <c r="L42" s="1"/>
      <c r="M42" s="1"/>
      <c r="N42" s="1"/>
    </row>
    <row r="43" ht="12.75">
      <c r="C43" s="28" t="s">
        <v>163</v>
      </c>
    </row>
    <row r="44" spans="3:14" ht="12.75">
      <c r="C44" s="166" t="s">
        <v>12</v>
      </c>
      <c r="D44" s="11"/>
      <c r="E44" s="11"/>
      <c r="F44" s="11"/>
      <c r="G44" s="11"/>
      <c r="H44" s="11"/>
      <c r="I44" s="11"/>
      <c r="J44" s="50"/>
      <c r="K44" s="50"/>
      <c r="L44" s="50"/>
      <c r="M44" s="50"/>
      <c r="N44" s="1"/>
    </row>
    <row r="45" spans="3:13" ht="12.75" customHeight="1">
      <c r="C45" s="1"/>
      <c r="D45" s="1"/>
      <c r="E45" s="1"/>
      <c r="F45" s="1"/>
      <c r="G45" s="1"/>
      <c r="H45" s="1"/>
      <c r="I45" s="1"/>
      <c r="J45" s="51"/>
      <c r="K45" s="51"/>
      <c r="L45" s="51"/>
      <c r="M45" s="51"/>
    </row>
    <row r="46" spans="3:18" ht="12.75">
      <c r="C46" s="3" t="s">
        <v>3</v>
      </c>
      <c r="D46" s="1" t="s">
        <v>13</v>
      </c>
      <c r="E46" s="1"/>
      <c r="F46" s="1"/>
      <c r="G46" s="113">
        <f>I17</f>
        <v>0</v>
      </c>
      <c r="H46" s="1" t="s">
        <v>5</v>
      </c>
      <c r="I46" s="125"/>
      <c r="J46" s="52"/>
      <c r="K46" s="53" t="s">
        <v>14</v>
      </c>
      <c r="L46" s="115">
        <f>G46*I46</f>
        <v>0</v>
      </c>
      <c r="M46" s="52" t="s">
        <v>15</v>
      </c>
      <c r="N46" s="218" t="s">
        <v>188</v>
      </c>
      <c r="O46" s="218"/>
      <c r="P46" s="218"/>
      <c r="Q46" s="218"/>
      <c r="R46" s="218"/>
    </row>
    <row r="47" spans="1:18" s="35" customFormat="1" ht="15">
      <c r="A47" s="89"/>
      <c r="C47" s="90" t="s">
        <v>4</v>
      </c>
      <c r="D47" s="90" t="s">
        <v>13</v>
      </c>
      <c r="E47" s="90"/>
      <c r="F47" s="90"/>
      <c r="G47" s="114">
        <f>K17</f>
        <v>0</v>
      </c>
      <c r="H47" s="90" t="s">
        <v>5</v>
      </c>
      <c r="I47" s="127"/>
      <c r="J47" s="86"/>
      <c r="K47" s="91" t="s">
        <v>14</v>
      </c>
      <c r="L47" s="116">
        <f>G47*I47</f>
        <v>0</v>
      </c>
      <c r="M47" s="86" t="s">
        <v>15</v>
      </c>
      <c r="N47" s="218"/>
      <c r="O47" s="218"/>
      <c r="P47" s="218"/>
      <c r="Q47" s="218"/>
      <c r="R47" s="218"/>
    </row>
    <row r="48" spans="3:18" ht="12.75">
      <c r="C48" s="18"/>
      <c r="D48" s="13"/>
      <c r="E48" s="13"/>
      <c r="F48" s="13"/>
      <c r="G48" s="14"/>
      <c r="H48" s="13"/>
      <c r="I48" s="49"/>
      <c r="J48" s="74" t="s">
        <v>144</v>
      </c>
      <c r="K48" s="54" t="s">
        <v>14</v>
      </c>
      <c r="L48" s="62" t="str">
        <f>IF((I$12+K$12)&gt;0,(I$12*L46+K$12*L47)/(I$12+K$12)," ")</f>
        <v> </v>
      </c>
      <c r="M48" s="55" t="s">
        <v>15</v>
      </c>
      <c r="N48" s="218"/>
      <c r="O48" s="218"/>
      <c r="P48" s="218"/>
      <c r="Q48" s="218"/>
      <c r="R48" s="218"/>
    </row>
    <row r="49" spans="3:14" ht="12.75">
      <c r="C49" s="3"/>
      <c r="D49" s="1"/>
      <c r="E49" s="1"/>
      <c r="F49" s="1"/>
      <c r="G49" s="5"/>
      <c r="H49" s="1"/>
      <c r="I49" s="11"/>
      <c r="J49" s="57"/>
      <c r="K49" s="53"/>
      <c r="L49" s="117"/>
      <c r="M49" s="51"/>
      <c r="N49" s="1"/>
    </row>
    <row r="50" spans="3:14" ht="12.75">
      <c r="C50" s="166" t="s">
        <v>18</v>
      </c>
      <c r="D50" s="11"/>
      <c r="E50" s="11"/>
      <c r="F50" s="11"/>
      <c r="G50" s="11"/>
      <c r="H50" s="11"/>
      <c r="I50" s="11"/>
      <c r="J50" s="50"/>
      <c r="K50" s="50"/>
      <c r="L50" s="118"/>
      <c r="M50" s="50"/>
      <c r="N50" s="1"/>
    </row>
    <row r="51" spans="3:18" ht="12.75">
      <c r="C51" s="1"/>
      <c r="D51" s="1"/>
      <c r="E51" s="1"/>
      <c r="F51" s="1"/>
      <c r="G51" s="1"/>
      <c r="H51" s="1"/>
      <c r="I51" s="1"/>
      <c r="J51" s="51"/>
      <c r="K51" s="51"/>
      <c r="L51" s="119"/>
      <c r="M51" s="51"/>
      <c r="N51" s="191"/>
      <c r="O51" s="192"/>
      <c r="P51" s="192"/>
      <c r="Q51" s="192"/>
      <c r="R51" s="192"/>
    </row>
    <row r="52" spans="3:18" ht="12.75">
      <c r="C52" s="1" t="s">
        <v>3</v>
      </c>
      <c r="D52" s="1" t="s">
        <v>19</v>
      </c>
      <c r="E52" s="1"/>
      <c r="F52" s="1"/>
      <c r="G52" s="1">
        <f>+I13</f>
        <v>0</v>
      </c>
      <c r="H52" s="1" t="s">
        <v>20</v>
      </c>
      <c r="I52" s="107"/>
      <c r="J52" s="51" t="s">
        <v>21</v>
      </c>
      <c r="K52" s="53" t="s">
        <v>14</v>
      </c>
      <c r="L52" s="120">
        <f>G52*I52</f>
        <v>0</v>
      </c>
      <c r="M52" s="52" t="s">
        <v>15</v>
      </c>
      <c r="N52" s="214" t="s">
        <v>186</v>
      </c>
      <c r="O52" s="215"/>
      <c r="P52" s="215"/>
      <c r="Q52" s="215"/>
      <c r="R52" s="192"/>
    </row>
    <row r="53" spans="3:18" ht="15">
      <c r="C53" s="1" t="s">
        <v>4</v>
      </c>
      <c r="D53" s="1" t="s">
        <v>19</v>
      </c>
      <c r="E53" s="1"/>
      <c r="F53" s="1"/>
      <c r="G53" s="1">
        <f>+K13</f>
        <v>0</v>
      </c>
      <c r="H53" s="1" t="s">
        <v>20</v>
      </c>
      <c r="I53" s="107"/>
      <c r="J53" s="51" t="s">
        <v>21</v>
      </c>
      <c r="K53" s="53" t="s">
        <v>14</v>
      </c>
      <c r="L53" s="121">
        <f>G53*I53</f>
        <v>0</v>
      </c>
      <c r="M53" s="52" t="s">
        <v>15</v>
      </c>
      <c r="N53" s="215"/>
      <c r="O53" s="215"/>
      <c r="P53" s="215"/>
      <c r="Q53" s="215"/>
      <c r="R53" s="192"/>
    </row>
    <row r="54" spans="3:18" ht="12.75">
      <c r="C54" s="18"/>
      <c r="D54" s="13"/>
      <c r="E54" s="13"/>
      <c r="F54" s="13"/>
      <c r="G54" s="14"/>
      <c r="H54" s="13"/>
      <c r="I54" s="13"/>
      <c r="J54" s="74" t="s">
        <v>144</v>
      </c>
      <c r="K54" s="54" t="s">
        <v>14</v>
      </c>
      <c r="L54" s="62" t="str">
        <f>IF((I$12+K$12)&gt;0,(I$12*L52+K$12*L53)/(I$12+K$12)," ")</f>
        <v> </v>
      </c>
      <c r="M54" s="55" t="s">
        <v>15</v>
      </c>
      <c r="N54" s="215"/>
      <c r="O54" s="215"/>
      <c r="P54" s="215"/>
      <c r="Q54" s="215"/>
      <c r="R54" s="192"/>
    </row>
    <row r="55" spans="3:18" ht="12.75">
      <c r="C55" s="1"/>
      <c r="D55" s="1"/>
      <c r="E55" s="1"/>
      <c r="F55" s="1"/>
      <c r="G55" s="1"/>
      <c r="H55" s="1"/>
      <c r="I55" s="1"/>
      <c r="J55" s="51"/>
      <c r="K55" s="51"/>
      <c r="L55" s="119"/>
      <c r="M55" s="51"/>
      <c r="N55" s="191"/>
      <c r="O55" s="192"/>
      <c r="P55" s="192"/>
      <c r="Q55" s="192"/>
      <c r="R55" s="192"/>
    </row>
    <row r="56" spans="3:18" ht="12.75">
      <c r="C56" s="166" t="s">
        <v>31</v>
      </c>
      <c r="D56" s="11"/>
      <c r="E56" s="11"/>
      <c r="F56" s="11"/>
      <c r="G56" s="11"/>
      <c r="H56" s="11"/>
      <c r="I56" s="11"/>
      <c r="J56" s="50"/>
      <c r="K56" s="50"/>
      <c r="L56" s="118"/>
      <c r="M56" s="50"/>
      <c r="N56" s="193">
        <f>MATCH(D61,counties)</f>
        <v>1</v>
      </c>
      <c r="O56" s="192"/>
      <c r="P56" s="192"/>
      <c r="Q56" s="192"/>
      <c r="R56" s="192"/>
    </row>
    <row r="57" spans="3:18" ht="12.75">
      <c r="C57" s="7"/>
      <c r="D57" s="1"/>
      <c r="E57" s="1"/>
      <c r="F57" s="1"/>
      <c r="G57" s="1"/>
      <c r="H57" s="1"/>
      <c r="I57" s="1"/>
      <c r="J57" s="51"/>
      <c r="K57" s="51"/>
      <c r="L57" s="119"/>
      <c r="M57" s="51"/>
      <c r="N57" s="193"/>
      <c r="O57" s="192"/>
      <c r="P57" s="192"/>
      <c r="Q57" s="192"/>
      <c r="R57" s="192"/>
    </row>
    <row r="58" spans="3:18" ht="12.75">
      <c r="C58" s="3" t="s">
        <v>175</v>
      </c>
      <c r="D58" s="1"/>
      <c r="E58" s="1"/>
      <c r="F58" s="205"/>
      <c r="G58" s="205"/>
      <c r="H58" s="1"/>
      <c r="I58" s="1"/>
      <c r="J58" s="51"/>
      <c r="K58" s="51"/>
      <c r="L58" s="119"/>
      <c r="M58" s="51"/>
      <c r="N58" s="193"/>
      <c r="O58" s="192"/>
      <c r="P58" s="192"/>
      <c r="Q58" s="192"/>
      <c r="R58" s="192"/>
    </row>
    <row r="59" spans="3:18" ht="12.75">
      <c r="C59" s="130" t="s">
        <v>185</v>
      </c>
      <c r="H59" s="58" t="s">
        <v>137</v>
      </c>
      <c r="I59" s="126"/>
      <c r="J59" t="s">
        <v>138</v>
      </c>
      <c r="K59" s="12" t="s">
        <v>14</v>
      </c>
      <c r="L59" s="113">
        <f>IF(F58&gt;0,F58*I59,G61*I59)</f>
        <v>0</v>
      </c>
      <c r="M59" s="4" t="s">
        <v>15</v>
      </c>
      <c r="N59" s="214" t="s">
        <v>186</v>
      </c>
      <c r="O59" s="215"/>
      <c r="P59" s="215"/>
      <c r="Q59" s="215"/>
      <c r="R59" s="192"/>
    </row>
    <row r="60" spans="3:18" ht="12.75">
      <c r="C60" s="29" t="s">
        <v>184</v>
      </c>
      <c r="D60" s="175"/>
      <c r="E60" s="175"/>
      <c r="H60" s="1"/>
      <c r="I60" s="177"/>
      <c r="J60" s="1" t="s">
        <v>139</v>
      </c>
      <c r="N60" s="215"/>
      <c r="O60" s="215"/>
      <c r="P60" s="215"/>
      <c r="Q60" s="215"/>
      <c r="R60" s="192"/>
    </row>
    <row r="61" spans="3:18" ht="12.75">
      <c r="C61" s="134"/>
      <c r="D61" s="210" t="s">
        <v>97</v>
      </c>
      <c r="E61" s="211"/>
      <c r="G61" s="176">
        <f>IF(F58&gt;0,F58,LOOKUP(N56,Data!A2:A100,Data!C2:C100))</f>
        <v>68</v>
      </c>
      <c r="K61" s="12"/>
      <c r="L61" s="113"/>
      <c r="M61" s="4"/>
      <c r="N61" s="215"/>
      <c r="O61" s="215"/>
      <c r="P61" s="215"/>
      <c r="Q61" s="215"/>
      <c r="R61" s="192"/>
    </row>
    <row r="62" spans="3:18" ht="12.75">
      <c r="C62" s="49"/>
      <c r="D62" s="49"/>
      <c r="E62" s="49"/>
      <c r="F62" s="49"/>
      <c r="G62" s="49"/>
      <c r="H62" s="49"/>
      <c r="I62" s="49"/>
      <c r="J62" s="49"/>
      <c r="K62" s="49"/>
      <c r="L62" s="178"/>
      <c r="M62" s="49"/>
      <c r="N62" s="191"/>
      <c r="O62" s="192"/>
      <c r="P62" s="192"/>
      <c r="Q62" s="192"/>
      <c r="R62" s="192"/>
    </row>
    <row r="63" spans="3:18" ht="12.75" customHeight="1">
      <c r="C63" s="166" t="s">
        <v>22</v>
      </c>
      <c r="D63" s="11"/>
      <c r="E63" s="11"/>
      <c r="F63" s="11"/>
      <c r="G63" s="11"/>
      <c r="H63" s="11"/>
      <c r="I63" s="11"/>
      <c r="J63" s="11"/>
      <c r="K63" s="11"/>
      <c r="L63" s="123"/>
      <c r="M63" s="11"/>
      <c r="N63" s="212" t="s">
        <v>187</v>
      </c>
      <c r="O63" s="213"/>
      <c r="P63" s="213"/>
      <c r="Q63" s="213"/>
      <c r="R63" s="213"/>
    </row>
    <row r="64" spans="3:18" ht="12.75">
      <c r="C64" s="1"/>
      <c r="D64" s="1"/>
      <c r="E64" s="1"/>
      <c r="F64" s="1"/>
      <c r="G64" s="1"/>
      <c r="H64" s="1"/>
      <c r="I64" s="1"/>
      <c r="J64" s="1"/>
      <c r="K64" s="1"/>
      <c r="L64" s="122"/>
      <c r="M64" s="1"/>
      <c r="N64" s="213"/>
      <c r="O64" s="213"/>
      <c r="P64" s="213"/>
      <c r="Q64" s="213"/>
      <c r="R64" s="213"/>
    </row>
    <row r="65" spans="3:18" ht="12.75">
      <c r="C65" s="18" t="s">
        <v>182</v>
      </c>
      <c r="D65" s="13"/>
      <c r="E65" s="13"/>
      <c r="F65" s="13"/>
      <c r="G65" s="30"/>
      <c r="H65" s="13" t="s">
        <v>23</v>
      </c>
      <c r="I65" s="125"/>
      <c r="J65" s="13" t="s">
        <v>24</v>
      </c>
      <c r="K65" s="16" t="s">
        <v>14</v>
      </c>
      <c r="L65" s="124">
        <f>G65*I65</f>
        <v>0</v>
      </c>
      <c r="M65" s="15" t="s">
        <v>15</v>
      </c>
      <c r="N65" s="213"/>
      <c r="O65" s="213"/>
      <c r="P65" s="213"/>
      <c r="Q65" s="213"/>
      <c r="R65" s="213"/>
    </row>
    <row r="66" spans="3:18" ht="12.75">
      <c r="C66" s="1"/>
      <c r="D66" s="1"/>
      <c r="E66" s="1"/>
      <c r="F66" s="1"/>
      <c r="G66" s="1"/>
      <c r="H66" s="1"/>
      <c r="I66" s="1"/>
      <c r="J66" s="51"/>
      <c r="K66" s="51"/>
      <c r="L66" s="119"/>
      <c r="M66" s="51"/>
      <c r="N66" s="194"/>
      <c r="O66" s="192"/>
      <c r="P66" s="192"/>
      <c r="Q66" s="192"/>
      <c r="R66" s="192"/>
    </row>
    <row r="67" spans="3:18" ht="12.75">
      <c r="C67" s="166" t="s">
        <v>16</v>
      </c>
      <c r="D67" s="11"/>
      <c r="E67" s="11"/>
      <c r="F67" s="11"/>
      <c r="G67" s="11"/>
      <c r="H67" s="11"/>
      <c r="I67" s="11"/>
      <c r="J67" s="50"/>
      <c r="K67" s="50"/>
      <c r="L67" s="118"/>
      <c r="M67" s="50"/>
      <c r="N67" s="191"/>
      <c r="O67" s="192"/>
      <c r="P67" s="192"/>
      <c r="Q67" s="192"/>
      <c r="R67" s="192"/>
    </row>
    <row r="68" spans="3:18" ht="12.75">
      <c r="C68" s="1"/>
      <c r="D68" s="1"/>
      <c r="E68" s="1"/>
      <c r="F68" s="1"/>
      <c r="G68" s="1"/>
      <c r="H68" s="1"/>
      <c r="I68" s="1"/>
      <c r="J68" s="51"/>
      <c r="K68" s="51"/>
      <c r="L68" s="119"/>
      <c r="M68" s="51"/>
      <c r="N68" s="191"/>
      <c r="O68" s="192"/>
      <c r="P68" s="192"/>
      <c r="Q68" s="192"/>
      <c r="R68" s="192"/>
    </row>
    <row r="69" spans="3:18" ht="12.75">
      <c r="C69" s="1" t="s">
        <v>3</v>
      </c>
      <c r="D69" s="1" t="s">
        <v>13</v>
      </c>
      <c r="E69" s="1"/>
      <c r="F69" s="1"/>
      <c r="G69" s="5">
        <f>G46</f>
        <v>0</v>
      </c>
      <c r="H69" s="1" t="s">
        <v>17</v>
      </c>
      <c r="I69" s="1"/>
      <c r="J69" s="56">
        <f>I41</f>
        <v>0</v>
      </c>
      <c r="K69" s="53" t="s">
        <v>14</v>
      </c>
      <c r="L69" s="120">
        <f>G69-J69</f>
        <v>0</v>
      </c>
      <c r="M69" s="52" t="s">
        <v>15</v>
      </c>
      <c r="N69" s="191" t="s">
        <v>179</v>
      </c>
      <c r="O69" s="192"/>
      <c r="P69" s="192"/>
      <c r="Q69" s="192"/>
      <c r="R69" s="192"/>
    </row>
    <row r="70" spans="3:18" ht="15">
      <c r="C70" s="1" t="s">
        <v>4</v>
      </c>
      <c r="D70" s="1" t="s">
        <v>13</v>
      </c>
      <c r="E70" s="1"/>
      <c r="F70" s="1"/>
      <c r="G70" s="5">
        <f>G47</f>
        <v>0</v>
      </c>
      <c r="H70" s="1" t="s">
        <v>17</v>
      </c>
      <c r="I70" s="1"/>
      <c r="J70" s="56">
        <f>K41</f>
        <v>0</v>
      </c>
      <c r="K70" s="53" t="s">
        <v>14</v>
      </c>
      <c r="L70" s="121">
        <f>G70-J70</f>
        <v>0</v>
      </c>
      <c r="M70" s="52" t="s">
        <v>15</v>
      </c>
      <c r="N70" s="191" t="s">
        <v>180</v>
      </c>
      <c r="O70" s="192"/>
      <c r="P70" s="192"/>
      <c r="Q70" s="192"/>
      <c r="R70" s="192"/>
    </row>
    <row r="71" spans="3:18" ht="12.75">
      <c r="C71" s="18"/>
      <c r="D71" s="13"/>
      <c r="E71" s="13"/>
      <c r="F71" s="13"/>
      <c r="G71" s="14"/>
      <c r="H71" s="13"/>
      <c r="I71" s="13"/>
      <c r="J71" s="74" t="s">
        <v>146</v>
      </c>
      <c r="K71" s="54" t="s">
        <v>14</v>
      </c>
      <c r="L71" s="62" t="str">
        <f>IF((I$12+K$12)&gt;0,(I$12*L69+K$12*L70)/(I$12+K$12)," ")</f>
        <v> </v>
      </c>
      <c r="M71" s="55" t="s">
        <v>15</v>
      </c>
      <c r="N71" s="191" t="s">
        <v>181</v>
      </c>
      <c r="O71" s="192"/>
      <c r="P71" s="192"/>
      <c r="Q71" s="192"/>
      <c r="R71" s="192"/>
    </row>
    <row r="72" spans="3:18" ht="12.75">
      <c r="C72" s="169"/>
      <c r="D72" s="49"/>
      <c r="E72" s="49"/>
      <c r="F72" s="49"/>
      <c r="G72" s="170"/>
      <c r="H72" s="49"/>
      <c r="I72" s="49"/>
      <c r="J72" s="171"/>
      <c r="K72" s="172"/>
      <c r="L72" s="173"/>
      <c r="M72" s="174"/>
      <c r="N72" s="191"/>
      <c r="O72" s="192"/>
      <c r="P72" s="192"/>
      <c r="Q72" s="192"/>
      <c r="R72" s="192"/>
    </row>
    <row r="73" spans="3:18" ht="12.75">
      <c r="C73" s="78" t="s">
        <v>147</v>
      </c>
      <c r="D73" s="1"/>
      <c r="E73" s="1"/>
      <c r="F73" s="1"/>
      <c r="G73" s="1"/>
      <c r="H73" s="1"/>
      <c r="I73" s="1"/>
      <c r="J73" s="51"/>
      <c r="K73" s="51"/>
      <c r="L73" s="119"/>
      <c r="M73" s="51"/>
      <c r="N73" s="191"/>
      <c r="O73" s="192"/>
      <c r="P73" s="192"/>
      <c r="Q73" s="192"/>
      <c r="R73" s="192"/>
    </row>
    <row r="74" spans="3:18" ht="12.75">
      <c r="C74" s="78"/>
      <c r="D74" s="1"/>
      <c r="E74" s="1"/>
      <c r="F74" s="1"/>
      <c r="G74" s="1"/>
      <c r="H74" s="1"/>
      <c r="I74" s="1"/>
      <c r="J74" s="51"/>
      <c r="K74" s="51"/>
      <c r="L74" s="119"/>
      <c r="M74" s="51"/>
      <c r="N74" s="191"/>
      <c r="O74" s="192"/>
      <c r="P74" s="192"/>
      <c r="Q74" s="192"/>
      <c r="R74" s="192"/>
    </row>
    <row r="75" spans="3:18" ht="12.75">
      <c r="C75" s="77" t="s">
        <v>3</v>
      </c>
      <c r="D75" t="s">
        <v>148</v>
      </c>
      <c r="G75" s="79">
        <f>I17/2</f>
        <v>0</v>
      </c>
      <c r="H75" t="s">
        <v>149</v>
      </c>
      <c r="J75" s="85">
        <f>((SUM(I21:I29)+SUM(I33:I35))/2)</f>
        <v>0</v>
      </c>
      <c r="K75" s="80" t="s">
        <v>14</v>
      </c>
      <c r="L75" s="128">
        <f>G75-J75</f>
        <v>0</v>
      </c>
      <c r="M75" s="167" t="s">
        <v>183</v>
      </c>
      <c r="N75" s="192" t="s">
        <v>176</v>
      </c>
      <c r="O75" s="192"/>
      <c r="P75" s="192"/>
      <c r="Q75" s="192"/>
      <c r="R75" s="192"/>
    </row>
    <row r="76" spans="3:18" ht="15">
      <c r="C76" s="77" t="s">
        <v>4</v>
      </c>
      <c r="D76" t="s">
        <v>148</v>
      </c>
      <c r="G76" s="79">
        <f>K17/2</f>
        <v>0</v>
      </c>
      <c r="H76" t="s">
        <v>149</v>
      </c>
      <c r="J76" s="85">
        <f>(SUM(K21:K29)+SUM(K33:K35))/2</f>
        <v>0</v>
      </c>
      <c r="K76" s="81" t="s">
        <v>14</v>
      </c>
      <c r="L76" s="199">
        <f>G76-J76</f>
        <v>0</v>
      </c>
      <c r="M76" s="167" t="s">
        <v>183</v>
      </c>
      <c r="N76" s="192" t="s">
        <v>177</v>
      </c>
      <c r="O76" s="192"/>
      <c r="P76" s="192"/>
      <c r="Q76" s="192"/>
      <c r="R76" s="192"/>
    </row>
    <row r="77" spans="3:18" ht="12.75">
      <c r="C77" s="18"/>
      <c r="D77" s="18"/>
      <c r="E77" s="18"/>
      <c r="F77" s="18"/>
      <c r="G77" s="18"/>
      <c r="H77" s="18"/>
      <c r="I77" s="82"/>
      <c r="J77" s="83" t="s">
        <v>150</v>
      </c>
      <c r="K77" s="84" t="s">
        <v>14</v>
      </c>
      <c r="L77" s="76" t="str">
        <f>IF((I$12+K$12)&gt;0,(I$12*L75+K$12*L76)/(I$12+K$12)," ")</f>
        <v> </v>
      </c>
      <c r="M77" s="168" t="s">
        <v>183</v>
      </c>
      <c r="N77" s="192" t="s">
        <v>178</v>
      </c>
      <c r="O77" s="192"/>
      <c r="P77" s="192"/>
      <c r="Q77" s="192"/>
      <c r="R77" s="192"/>
    </row>
    <row r="78" spans="3:14" ht="12.75">
      <c r="C78" s="3"/>
      <c r="D78" s="3"/>
      <c r="E78" s="3"/>
      <c r="F78" s="3"/>
      <c r="G78" s="3"/>
      <c r="H78" s="3"/>
      <c r="I78" s="34"/>
      <c r="J78" s="179"/>
      <c r="K78" s="180"/>
      <c r="L78" s="181"/>
      <c r="M78" s="167"/>
      <c r="N78" s="29"/>
    </row>
    <row r="79" spans="1:13" s="35" customFormat="1" ht="12.75">
      <c r="A79" s="24"/>
      <c r="B79" s="25"/>
      <c r="C79" s="31" t="s">
        <v>161</v>
      </c>
      <c r="D79" s="32"/>
      <c r="E79" s="33"/>
      <c r="F79" s="34"/>
      <c r="G79" s="34"/>
      <c r="H79" s="34"/>
      <c r="I79" s="28"/>
      <c r="J79" s="129"/>
      <c r="K79" s="130"/>
      <c r="L79" s="131"/>
      <c r="M79" s="132"/>
    </row>
    <row r="80" spans="1:22" s="35" customFormat="1" ht="12.75">
      <c r="A80" s="24"/>
      <c r="B80" s="23"/>
      <c r="C80" s="94" t="s">
        <v>145</v>
      </c>
      <c r="D80"/>
      <c r="E80"/>
      <c r="F80"/>
      <c r="G80"/>
      <c r="H80"/>
      <c r="I80"/>
      <c r="J80"/>
      <c r="K80"/>
      <c r="L80" s="85"/>
      <c r="V80"/>
    </row>
    <row r="81" spans="1:22" s="35" customFormat="1" ht="12.75">
      <c r="A81" s="24"/>
      <c r="B81" s="23"/>
      <c r="C81" s="87" t="s">
        <v>154</v>
      </c>
      <c r="D81"/>
      <c r="E81"/>
      <c r="F81"/>
      <c r="G81"/>
      <c r="H81"/>
      <c r="I81"/>
      <c r="J81"/>
      <c r="K81"/>
      <c r="L81"/>
      <c r="V81"/>
    </row>
    <row r="82" spans="1:9" s="35" customFormat="1" ht="12.75">
      <c r="A82" s="24"/>
      <c r="B82" s="25"/>
      <c r="C82" s="37" t="s">
        <v>28</v>
      </c>
      <c r="D82" s="203">
        <f ca="1">TODAY()</f>
        <v>42625</v>
      </c>
      <c r="E82" s="203"/>
      <c r="G82" s="36"/>
      <c r="H82" s="36"/>
      <c r="I82" s="36"/>
    </row>
    <row r="83" spans="1:9" s="29" customFormat="1" ht="12.75">
      <c r="A83" s="20"/>
      <c r="B83" s="21"/>
      <c r="C83" s="38"/>
      <c r="D83" s="39"/>
      <c r="E83" s="39"/>
      <c r="F83" s="39"/>
      <c r="G83" s="39"/>
      <c r="H83" s="40"/>
      <c r="I83" s="39"/>
    </row>
    <row r="84" spans="1:3" ht="12.75">
      <c r="A84" s="22"/>
      <c r="B84" s="23"/>
      <c r="C84" t="s">
        <v>29</v>
      </c>
    </row>
    <row r="85" spans="1:3" ht="12.75">
      <c r="A85" s="22"/>
      <c r="B85" s="23"/>
      <c r="C85" t="s">
        <v>29</v>
      </c>
    </row>
    <row r="86" spans="1:2" ht="12.75">
      <c r="A86" s="22"/>
      <c r="B86" s="23"/>
    </row>
    <row r="87" spans="1:11" ht="12.75">
      <c r="A87" s="22"/>
      <c r="B87" s="23"/>
      <c r="C87" s="41" t="s">
        <v>30</v>
      </c>
      <c r="D87" s="42"/>
      <c r="E87" s="42"/>
      <c r="F87" s="42"/>
      <c r="G87" s="42"/>
      <c r="H87" s="42"/>
      <c r="I87" s="42"/>
      <c r="J87" s="42"/>
      <c r="K87" s="42"/>
    </row>
    <row r="88" spans="1:14" ht="12.75">
      <c r="A88" s="22"/>
      <c r="B88" s="23"/>
      <c r="C88" s="217" t="s">
        <v>190</v>
      </c>
      <c r="D88" s="217"/>
      <c r="E88" s="217"/>
      <c r="F88" s="217"/>
      <c r="G88" s="217"/>
      <c r="H88" s="217"/>
      <c r="I88" s="217"/>
      <c r="J88" s="217"/>
      <c r="K88" s="217"/>
      <c r="L88" s="217"/>
      <c r="M88" s="217"/>
      <c r="N88" s="44"/>
    </row>
    <row r="89" spans="1:14" ht="15" customHeight="1">
      <c r="A89" s="22"/>
      <c r="B89" s="23"/>
      <c r="C89" s="217"/>
      <c r="D89" s="217"/>
      <c r="E89" s="217"/>
      <c r="F89" s="217"/>
      <c r="G89" s="217"/>
      <c r="H89" s="217"/>
      <c r="I89" s="217"/>
      <c r="J89" s="217"/>
      <c r="K89" s="217"/>
      <c r="L89" s="217"/>
      <c r="M89" s="217"/>
      <c r="N89" s="44"/>
    </row>
    <row r="90" spans="1:14" ht="18" customHeight="1">
      <c r="A90" s="22"/>
      <c r="B90" s="23"/>
      <c r="C90" s="217" t="s">
        <v>189</v>
      </c>
      <c r="D90" s="217"/>
      <c r="E90" s="217"/>
      <c r="F90" s="217"/>
      <c r="G90" s="217"/>
      <c r="H90" s="217"/>
      <c r="I90" s="217"/>
      <c r="J90" s="217"/>
      <c r="K90" s="217"/>
      <c r="L90" s="217"/>
      <c r="M90" s="217"/>
      <c r="N90" s="44"/>
    </row>
  </sheetData>
  <sheetProtection sheet="1"/>
  <mergeCells count="16">
    <mergeCell ref="C3:I3"/>
    <mergeCell ref="C5:G5"/>
    <mergeCell ref="C6:E6"/>
    <mergeCell ref="D9:I9"/>
    <mergeCell ref="I10:J10"/>
    <mergeCell ref="L10:M10"/>
    <mergeCell ref="N63:R65"/>
    <mergeCell ref="D82:E82"/>
    <mergeCell ref="C88:M89"/>
    <mergeCell ref="C90:M90"/>
    <mergeCell ref="E16:G16"/>
    <mergeCell ref="N46:R48"/>
    <mergeCell ref="N52:Q54"/>
    <mergeCell ref="F58:G58"/>
    <mergeCell ref="N59:Q61"/>
    <mergeCell ref="D61:E61"/>
  </mergeCells>
  <dataValidations count="2">
    <dataValidation type="list" allowBlank="1" showInputMessage="1" showErrorMessage="1" sqref="D61">
      <formula1>counties</formula1>
    </dataValidation>
    <dataValidation allowBlank="1" showErrorMessage="1" prompt="Include potential USDA loan deficiency payments and counter cyclical payments. Maximum CCP is about $.20 per bushel for corn ($.22/bu. for soybeans). Add CCP to county loan rate to get minimum price." sqref="K14 I14"/>
  </dataValidations>
  <hyperlinks>
    <hyperlink ref="C3:D3" r:id="rId1" display="Estimating the Field Capacity of Farm Machines"/>
    <hyperlink ref="C3" r:id="rId2" display="For more information see &quot;Computing a Cropland Cash Rental Rate&quot;"/>
    <hyperlink ref="N52" r:id="rId3" display="http://www.extension.iastate.edu/agdm/wholefarm/html/c2-10.html"/>
    <hyperlink ref="C80" r:id="rId4" display="Authors: William Edwards and"/>
    <hyperlink ref="C81" r:id="rId5" display="Ann Holste"/>
    <hyperlink ref="N59" r:id="rId6" display="http://www.extension.iastate.edu/agdm/wholefarm/html/c2-10.html"/>
    <hyperlink ref="N63:R65" r:id="rId7" display="Click here to see a table that shows average cash rents for cropland as a percent of average cropland sale values in Iowa in recent years (USDA estimates)."/>
    <hyperlink ref="N46:R48" r:id="rId8" display="Click here to see a table that shows average cash rents for cropland as a percent of gross crop revenue in Iowa in recent years."/>
  </hyperlinks>
  <printOptions/>
  <pageMargins left="0.75" right="0.75" top="0.75" bottom="0.75" header="0.5" footer="0.5"/>
  <pageSetup fitToHeight="1" fitToWidth="1" horizontalDpi="600" verticalDpi="600" orientation="portrait" scale="60" r:id="rId12"/>
  <drawing r:id="rId11"/>
  <legacyDrawing r:id="rId10"/>
</worksheet>
</file>

<file path=xl/worksheets/sheet3.xml><?xml version="1.0" encoding="utf-8"?>
<worksheet xmlns="http://schemas.openxmlformats.org/spreadsheetml/2006/main" xmlns:r="http://schemas.openxmlformats.org/officeDocument/2006/relationships">
  <dimension ref="A1:D228"/>
  <sheetViews>
    <sheetView showGridLines="0" zoomScalePageLayoutView="0" workbookViewId="0" topLeftCell="A1">
      <selection activeCell="A1" sqref="A1"/>
    </sheetView>
  </sheetViews>
  <sheetFormatPr defaultColWidth="9.140625" defaultRowHeight="12.75"/>
  <cols>
    <col min="2" max="2" width="12.7109375" style="29" customWidth="1"/>
    <col min="3" max="3" width="9.140625" style="29" customWidth="1"/>
  </cols>
  <sheetData>
    <row r="1" spans="2:3" ht="12.75">
      <c r="B1" s="45" t="s">
        <v>119</v>
      </c>
      <c r="C1" s="29" t="s">
        <v>120</v>
      </c>
    </row>
    <row r="2" spans="1:3" ht="12.75">
      <c r="A2">
        <v>1</v>
      </c>
      <c r="B2" s="92" t="s">
        <v>97</v>
      </c>
      <c r="C2" s="48">
        <v>68</v>
      </c>
    </row>
    <row r="3" spans="1:3" ht="12.75">
      <c r="A3">
        <v>2</v>
      </c>
      <c r="B3" s="92" t="s">
        <v>98</v>
      </c>
      <c r="C3" s="48">
        <v>71</v>
      </c>
    </row>
    <row r="4" spans="1:3" ht="12.75">
      <c r="A4">
        <v>3</v>
      </c>
      <c r="B4" s="92" t="s">
        <v>54</v>
      </c>
      <c r="C4" s="48">
        <v>77</v>
      </c>
    </row>
    <row r="5" spans="1:3" ht="12.75">
      <c r="A5">
        <v>4</v>
      </c>
      <c r="B5" s="47" t="s">
        <v>107</v>
      </c>
      <c r="C5" s="48">
        <v>68</v>
      </c>
    </row>
    <row r="6" spans="1:3" ht="12.75">
      <c r="A6">
        <v>5</v>
      </c>
      <c r="B6" s="92" t="s">
        <v>67</v>
      </c>
      <c r="C6" s="48">
        <v>69</v>
      </c>
    </row>
    <row r="7" spans="1:3" ht="12.75">
      <c r="A7">
        <v>6</v>
      </c>
      <c r="B7" s="92" t="s">
        <v>81</v>
      </c>
      <c r="C7" s="48">
        <v>80</v>
      </c>
    </row>
    <row r="8" spans="1:3" ht="12.75">
      <c r="A8">
        <v>7</v>
      </c>
      <c r="B8" s="92" t="s">
        <v>82</v>
      </c>
      <c r="C8" s="48">
        <v>81</v>
      </c>
    </row>
    <row r="9" spans="1:3" ht="12.75">
      <c r="A9">
        <v>8</v>
      </c>
      <c r="B9" s="92" t="s">
        <v>74</v>
      </c>
      <c r="C9" s="48">
        <v>82</v>
      </c>
    </row>
    <row r="10" spans="1:3" ht="12.75">
      <c r="A10">
        <v>9</v>
      </c>
      <c r="B10" s="92" t="s">
        <v>55</v>
      </c>
      <c r="C10" s="48">
        <v>82</v>
      </c>
    </row>
    <row r="11" spans="1:3" ht="12.75">
      <c r="A11">
        <v>10</v>
      </c>
      <c r="B11" s="92" t="s">
        <v>83</v>
      </c>
      <c r="C11" s="48">
        <v>79</v>
      </c>
    </row>
    <row r="12" spans="1:3" ht="12.75">
      <c r="A12">
        <v>11</v>
      </c>
      <c r="B12" s="92" t="s">
        <v>61</v>
      </c>
      <c r="C12" s="48">
        <v>75</v>
      </c>
    </row>
    <row r="13" spans="1:3" ht="12.75">
      <c r="A13">
        <v>12</v>
      </c>
      <c r="B13" s="92" t="s">
        <v>46</v>
      </c>
      <c r="C13" s="48">
        <v>79</v>
      </c>
    </row>
    <row r="14" spans="1:3" ht="12.75">
      <c r="A14">
        <v>13</v>
      </c>
      <c r="B14" s="92" t="s">
        <v>40</v>
      </c>
      <c r="C14" s="48">
        <v>79</v>
      </c>
    </row>
    <row r="15" spans="1:3" ht="12.75">
      <c r="A15">
        <v>14</v>
      </c>
      <c r="B15" s="92" t="s">
        <v>68</v>
      </c>
      <c r="C15" s="48">
        <v>72</v>
      </c>
    </row>
    <row r="16" spans="1:3" ht="12.75">
      <c r="A16">
        <v>15</v>
      </c>
      <c r="B16" s="93" t="s">
        <v>99</v>
      </c>
      <c r="C16" s="48">
        <v>71</v>
      </c>
    </row>
    <row r="17" spans="1:3" ht="12.75">
      <c r="A17">
        <v>16</v>
      </c>
      <c r="B17" s="92" t="s">
        <v>89</v>
      </c>
      <c r="C17" s="48">
        <v>85</v>
      </c>
    </row>
    <row r="18" spans="1:3" ht="12.75">
      <c r="A18">
        <v>17</v>
      </c>
      <c r="B18" s="92" t="s">
        <v>47</v>
      </c>
      <c r="C18" s="48">
        <v>76</v>
      </c>
    </row>
    <row r="19" spans="1:3" ht="12.75">
      <c r="A19">
        <v>18</v>
      </c>
      <c r="B19" s="92" t="s">
        <v>62</v>
      </c>
      <c r="C19" s="48">
        <v>68</v>
      </c>
    </row>
    <row r="20" spans="1:3" ht="12.75">
      <c r="A20">
        <v>19</v>
      </c>
      <c r="B20" s="92" t="s">
        <v>56</v>
      </c>
      <c r="C20" s="48">
        <v>76</v>
      </c>
    </row>
    <row r="21" spans="1:3" ht="12.75">
      <c r="A21">
        <v>20</v>
      </c>
      <c r="B21" s="47" t="s">
        <v>127</v>
      </c>
      <c r="C21" s="48">
        <v>70</v>
      </c>
    </row>
    <row r="22" spans="1:3" ht="12.75">
      <c r="A22">
        <v>21</v>
      </c>
      <c r="B22" s="92" t="s">
        <v>32</v>
      </c>
      <c r="C22" s="48">
        <v>73</v>
      </c>
    </row>
    <row r="23" spans="1:3" ht="12.75">
      <c r="A23">
        <v>22</v>
      </c>
      <c r="B23" s="92" t="s">
        <v>57</v>
      </c>
      <c r="C23" s="48">
        <v>69</v>
      </c>
    </row>
    <row r="24" spans="1:3" ht="12.75">
      <c r="A24">
        <v>23</v>
      </c>
      <c r="B24" s="92" t="s">
        <v>90</v>
      </c>
      <c r="C24" s="48">
        <v>72</v>
      </c>
    </row>
    <row r="25" spans="1:3" ht="12.75">
      <c r="A25">
        <v>24</v>
      </c>
      <c r="B25" s="92" t="s">
        <v>69</v>
      </c>
      <c r="C25" s="48">
        <v>63</v>
      </c>
    </row>
    <row r="26" spans="1:3" ht="12.75">
      <c r="A26">
        <v>25</v>
      </c>
      <c r="B26" s="92" t="s">
        <v>75</v>
      </c>
      <c r="C26" s="48">
        <v>85</v>
      </c>
    </row>
    <row r="27" spans="1:3" ht="12.75">
      <c r="A27">
        <v>26</v>
      </c>
      <c r="B27" s="92" t="s">
        <v>121</v>
      </c>
      <c r="C27" s="48">
        <v>66</v>
      </c>
    </row>
    <row r="28" spans="1:3" ht="12.75">
      <c r="A28">
        <v>27</v>
      </c>
      <c r="B28" s="47" t="s">
        <v>108</v>
      </c>
      <c r="C28" s="48">
        <v>66</v>
      </c>
    </row>
    <row r="29" spans="1:3" ht="12.75">
      <c r="A29">
        <v>28</v>
      </c>
      <c r="B29" s="92" t="s">
        <v>91</v>
      </c>
      <c r="C29" s="48">
        <v>74</v>
      </c>
    </row>
    <row r="30" spans="1:3" ht="12.75">
      <c r="A30">
        <v>29</v>
      </c>
      <c r="B30" s="47" t="s">
        <v>122</v>
      </c>
      <c r="C30" s="48">
        <v>82</v>
      </c>
    </row>
    <row r="31" spans="1:3" ht="12.75">
      <c r="A31">
        <v>30</v>
      </c>
      <c r="B31" s="92" t="s">
        <v>33</v>
      </c>
      <c r="C31" s="48">
        <v>71</v>
      </c>
    </row>
    <row r="32" spans="1:3" ht="12.75">
      <c r="A32">
        <v>31</v>
      </c>
      <c r="B32" s="92" t="s">
        <v>92</v>
      </c>
      <c r="C32" s="48">
        <v>68</v>
      </c>
    </row>
    <row r="33" spans="1:3" ht="12.75">
      <c r="A33">
        <v>32</v>
      </c>
      <c r="B33" s="92" t="s">
        <v>34</v>
      </c>
      <c r="C33" s="48">
        <v>69</v>
      </c>
    </row>
    <row r="34" spans="1:3" ht="12.75">
      <c r="A34">
        <v>33</v>
      </c>
      <c r="B34" s="92" t="s">
        <v>58</v>
      </c>
      <c r="C34" s="48">
        <v>76</v>
      </c>
    </row>
    <row r="35" spans="1:3" ht="12.75">
      <c r="A35">
        <v>34</v>
      </c>
      <c r="B35" s="92" t="s">
        <v>48</v>
      </c>
      <c r="C35" s="48">
        <v>80</v>
      </c>
    </row>
    <row r="36" spans="1:3" ht="12.75">
      <c r="A36">
        <v>35</v>
      </c>
      <c r="B36" s="92" t="s">
        <v>49</v>
      </c>
      <c r="C36" s="48">
        <v>80</v>
      </c>
    </row>
    <row r="37" spans="1:3" ht="12.75">
      <c r="A37">
        <v>36</v>
      </c>
      <c r="B37" s="92" t="s">
        <v>100</v>
      </c>
      <c r="C37" s="48">
        <v>75</v>
      </c>
    </row>
    <row r="38" spans="1:3" ht="12.75">
      <c r="A38">
        <v>37</v>
      </c>
      <c r="B38" s="92" t="s">
        <v>70</v>
      </c>
      <c r="C38" s="48">
        <v>80</v>
      </c>
    </row>
    <row r="39" spans="1:3" ht="12.75">
      <c r="A39">
        <v>38</v>
      </c>
      <c r="B39" s="92" t="s">
        <v>76</v>
      </c>
      <c r="C39" s="48">
        <v>85</v>
      </c>
    </row>
    <row r="40" spans="1:3" ht="12.75">
      <c r="A40">
        <v>39</v>
      </c>
      <c r="B40" s="92" t="s">
        <v>71</v>
      </c>
      <c r="C40" s="48">
        <v>74</v>
      </c>
    </row>
    <row r="41" spans="1:3" ht="12.75">
      <c r="A41">
        <v>40</v>
      </c>
      <c r="B41" s="92" t="s">
        <v>41</v>
      </c>
      <c r="C41" s="48">
        <v>79</v>
      </c>
    </row>
    <row r="42" spans="1:3" ht="12.75">
      <c r="A42">
        <v>41</v>
      </c>
      <c r="B42" s="92" t="s">
        <v>50</v>
      </c>
      <c r="C42" s="48">
        <v>75</v>
      </c>
    </row>
    <row r="43" spans="1:3" ht="12.75">
      <c r="A43">
        <v>42</v>
      </c>
      <c r="B43" s="92" t="s">
        <v>77</v>
      </c>
      <c r="C43" s="48">
        <v>80</v>
      </c>
    </row>
    <row r="44" spans="1:3" ht="12.75">
      <c r="A44">
        <v>43</v>
      </c>
      <c r="B44" s="92" t="s">
        <v>72</v>
      </c>
      <c r="C44" s="48">
        <v>65</v>
      </c>
    </row>
    <row r="45" spans="1:3" ht="12.75">
      <c r="A45">
        <v>44</v>
      </c>
      <c r="B45" s="93" t="s">
        <v>115</v>
      </c>
      <c r="C45" s="48">
        <v>79</v>
      </c>
    </row>
    <row r="46" spans="1:3" ht="12.75">
      <c r="A46">
        <v>45</v>
      </c>
      <c r="B46" s="92" t="s">
        <v>59</v>
      </c>
      <c r="C46" s="48">
        <v>76</v>
      </c>
    </row>
    <row r="47" spans="1:4" ht="12.75">
      <c r="A47">
        <v>46</v>
      </c>
      <c r="B47" s="92" t="s">
        <v>158</v>
      </c>
      <c r="C47" s="133">
        <v>76</v>
      </c>
      <c r="D47" s="48"/>
    </row>
    <row r="48" spans="1:3" ht="12.75">
      <c r="A48">
        <v>47</v>
      </c>
      <c r="B48" s="92" t="s">
        <v>63</v>
      </c>
      <c r="C48" s="48">
        <v>63</v>
      </c>
    </row>
    <row r="49" spans="1:3" ht="12.75">
      <c r="A49">
        <v>48</v>
      </c>
      <c r="B49" s="92" t="s">
        <v>84</v>
      </c>
      <c r="C49" s="48">
        <v>77</v>
      </c>
    </row>
    <row r="50" spans="1:3" ht="12.75">
      <c r="A50">
        <v>49</v>
      </c>
      <c r="B50" s="92" t="s">
        <v>93</v>
      </c>
      <c r="C50" s="48">
        <v>67</v>
      </c>
    </row>
    <row r="51" spans="1:3" ht="12.75">
      <c r="A51">
        <v>50</v>
      </c>
      <c r="B51" s="92" t="s">
        <v>78</v>
      </c>
      <c r="C51" s="48">
        <v>78</v>
      </c>
    </row>
    <row r="52" spans="1:3" ht="12.75">
      <c r="A52">
        <v>51</v>
      </c>
      <c r="B52" s="92" t="s">
        <v>124</v>
      </c>
      <c r="C52" s="48">
        <v>78</v>
      </c>
    </row>
    <row r="53" spans="1:3" ht="12.75">
      <c r="A53">
        <v>52</v>
      </c>
      <c r="B53" s="92" t="s">
        <v>85</v>
      </c>
      <c r="C53" s="48">
        <v>85</v>
      </c>
    </row>
    <row r="54" spans="1:3" ht="12.75">
      <c r="A54">
        <v>53</v>
      </c>
      <c r="B54" s="93" t="s">
        <v>94</v>
      </c>
      <c r="C54" s="48">
        <v>75</v>
      </c>
    </row>
    <row r="55" spans="1:3" ht="12.75">
      <c r="A55">
        <v>54</v>
      </c>
      <c r="B55" s="93" t="s">
        <v>116</v>
      </c>
      <c r="C55" s="48">
        <v>77</v>
      </c>
    </row>
    <row r="56" spans="1:3" ht="12.75">
      <c r="A56">
        <v>55</v>
      </c>
      <c r="B56" s="92" t="s">
        <v>42</v>
      </c>
      <c r="C56" s="48">
        <v>72</v>
      </c>
    </row>
    <row r="57" spans="1:3" ht="12.75">
      <c r="A57">
        <v>56</v>
      </c>
      <c r="B57" s="47" t="s">
        <v>123</v>
      </c>
      <c r="C57" s="48">
        <v>71</v>
      </c>
    </row>
    <row r="58" spans="1:3" ht="12.75">
      <c r="A58">
        <v>57</v>
      </c>
      <c r="B58" s="92" t="s">
        <v>86</v>
      </c>
      <c r="C58" s="48">
        <v>82</v>
      </c>
    </row>
    <row r="59" spans="1:3" ht="12.75">
      <c r="A59">
        <v>58</v>
      </c>
      <c r="B59" s="47" t="s">
        <v>117</v>
      </c>
      <c r="C59" s="48">
        <v>79</v>
      </c>
    </row>
    <row r="60" spans="1:3" ht="12.75">
      <c r="A60">
        <v>59</v>
      </c>
      <c r="B60" s="47" t="s">
        <v>129</v>
      </c>
      <c r="C60" s="48">
        <v>72</v>
      </c>
    </row>
    <row r="61" spans="1:3" ht="12.75">
      <c r="A61">
        <v>60</v>
      </c>
      <c r="B61" s="92" t="s">
        <v>35</v>
      </c>
      <c r="C61" s="48">
        <v>64</v>
      </c>
    </row>
    <row r="62" spans="1:3" ht="12.75">
      <c r="A62">
        <v>61</v>
      </c>
      <c r="B62" s="47" t="s">
        <v>109</v>
      </c>
      <c r="C62" s="48">
        <v>82</v>
      </c>
    </row>
    <row r="63" spans="1:3" ht="12.75">
      <c r="A63">
        <v>62</v>
      </c>
      <c r="B63" s="47" t="s">
        <v>110</v>
      </c>
      <c r="C63" s="48">
        <v>81</v>
      </c>
    </row>
    <row r="64" spans="1:3" ht="12.75">
      <c r="A64">
        <v>63</v>
      </c>
      <c r="B64" s="47" t="s">
        <v>111</v>
      </c>
      <c r="C64" s="48">
        <v>76</v>
      </c>
    </row>
    <row r="65" spans="1:3" ht="12.75">
      <c r="A65">
        <v>64</v>
      </c>
      <c r="B65" s="92" t="s">
        <v>79</v>
      </c>
      <c r="C65" s="48">
        <v>82</v>
      </c>
    </row>
    <row r="66" spans="1:3" ht="12.75">
      <c r="A66">
        <v>65</v>
      </c>
      <c r="B66" s="92" t="s">
        <v>101</v>
      </c>
      <c r="C66" s="48">
        <v>73</v>
      </c>
    </row>
    <row r="67" spans="1:3" ht="12.75">
      <c r="A67">
        <v>66</v>
      </c>
      <c r="B67" s="92" t="s">
        <v>51</v>
      </c>
      <c r="C67" s="48">
        <v>81</v>
      </c>
    </row>
    <row r="68" spans="1:4" ht="12.75">
      <c r="A68">
        <v>67</v>
      </c>
      <c r="B68" s="92" t="s">
        <v>159</v>
      </c>
      <c r="C68" s="48">
        <v>59</v>
      </c>
      <c r="D68" s="48"/>
    </row>
    <row r="69" spans="1:3" ht="12.75">
      <c r="A69">
        <v>68</v>
      </c>
      <c r="B69" s="47" t="s">
        <v>128</v>
      </c>
      <c r="C69" s="48">
        <v>75</v>
      </c>
    </row>
    <row r="70" spans="1:3" ht="12.75">
      <c r="A70">
        <v>69</v>
      </c>
      <c r="B70" s="93" t="s">
        <v>102</v>
      </c>
      <c r="C70" s="48">
        <v>71</v>
      </c>
    </row>
    <row r="71" spans="1:3" ht="12.75">
      <c r="A71">
        <v>70</v>
      </c>
      <c r="B71" s="92" t="s">
        <v>95</v>
      </c>
      <c r="C71" s="48">
        <v>80</v>
      </c>
    </row>
    <row r="72" spans="1:3" ht="12.75">
      <c r="A72">
        <v>71</v>
      </c>
      <c r="B72" s="92" t="s">
        <v>36</v>
      </c>
      <c r="C72" s="48">
        <v>74</v>
      </c>
    </row>
    <row r="73" spans="1:3" ht="12.75">
      <c r="A73">
        <v>72</v>
      </c>
      <c r="B73" s="92" t="s">
        <v>37</v>
      </c>
      <c r="C73" s="48">
        <v>68</v>
      </c>
    </row>
    <row r="74" spans="1:3" ht="12.75">
      <c r="A74">
        <v>73</v>
      </c>
      <c r="B74" s="92" t="s">
        <v>103</v>
      </c>
      <c r="C74" s="48">
        <v>71</v>
      </c>
    </row>
    <row r="75" spans="1:3" ht="12.75">
      <c r="A75">
        <v>74</v>
      </c>
      <c r="B75" s="92" t="s">
        <v>38</v>
      </c>
      <c r="C75" s="48">
        <v>72</v>
      </c>
    </row>
    <row r="76" spans="1:3" ht="12.75">
      <c r="A76">
        <v>75</v>
      </c>
      <c r="B76" s="92" t="s">
        <v>64</v>
      </c>
      <c r="C76" s="48">
        <v>62</v>
      </c>
    </row>
    <row r="77" spans="1:3" ht="12.75">
      <c r="A77">
        <v>76</v>
      </c>
      <c r="B77" s="92" t="s">
        <v>43</v>
      </c>
      <c r="C77" s="48">
        <v>75</v>
      </c>
    </row>
    <row r="78" spans="1:4" ht="12.75">
      <c r="A78">
        <v>77</v>
      </c>
      <c r="B78" s="92" t="s">
        <v>160</v>
      </c>
      <c r="C78" s="48">
        <v>88</v>
      </c>
      <c r="D78" s="48"/>
    </row>
    <row r="79" spans="1:3" ht="12.75">
      <c r="A79">
        <v>78</v>
      </c>
      <c r="B79" s="92" t="s">
        <v>104</v>
      </c>
      <c r="C79" s="48">
        <v>69</v>
      </c>
    </row>
    <row r="80" spans="1:3" ht="12.75">
      <c r="A80">
        <v>79</v>
      </c>
      <c r="B80" s="92" t="s">
        <v>87</v>
      </c>
      <c r="C80" s="48">
        <v>79</v>
      </c>
    </row>
    <row r="81" spans="1:3" ht="12.75">
      <c r="A81">
        <v>80</v>
      </c>
      <c r="B81" s="92" t="s">
        <v>105</v>
      </c>
      <c r="C81" s="48">
        <v>69</v>
      </c>
    </row>
    <row r="82" spans="1:3" ht="12.75">
      <c r="A82">
        <v>81</v>
      </c>
      <c r="B82" s="92" t="s">
        <v>65</v>
      </c>
      <c r="C82" s="48">
        <v>74</v>
      </c>
    </row>
    <row r="83" spans="1:3" ht="12.75">
      <c r="A83">
        <v>82</v>
      </c>
      <c r="B83" s="92" t="s">
        <v>96</v>
      </c>
      <c r="C83" s="48">
        <v>86</v>
      </c>
    </row>
    <row r="84" spans="1:3" ht="12.75">
      <c r="A84">
        <v>83</v>
      </c>
      <c r="B84" s="93" t="s">
        <v>73</v>
      </c>
      <c r="C84" s="48">
        <v>68</v>
      </c>
    </row>
    <row r="85" spans="1:3" ht="12.75">
      <c r="A85">
        <v>84</v>
      </c>
      <c r="B85" s="92" t="s">
        <v>39</v>
      </c>
      <c r="C85" s="48">
        <v>66</v>
      </c>
    </row>
    <row r="86" spans="1:3" ht="12.75">
      <c r="A86">
        <v>85</v>
      </c>
      <c r="B86" s="92" t="s">
        <v>80</v>
      </c>
      <c r="C86" s="48">
        <v>83</v>
      </c>
    </row>
    <row r="87" spans="1:3" ht="12.75">
      <c r="A87">
        <v>86</v>
      </c>
      <c r="B87" s="92" t="s">
        <v>88</v>
      </c>
      <c r="C87" s="48">
        <v>83</v>
      </c>
    </row>
    <row r="88" spans="1:3" ht="12.75">
      <c r="A88">
        <v>87</v>
      </c>
      <c r="B88" s="92" t="s">
        <v>106</v>
      </c>
      <c r="C88" s="48">
        <v>72</v>
      </c>
    </row>
    <row r="89" spans="1:3" ht="12.75">
      <c r="A89">
        <v>88</v>
      </c>
      <c r="B89" s="92" t="s">
        <v>112</v>
      </c>
      <c r="C89" s="48">
        <v>76</v>
      </c>
    </row>
    <row r="90" spans="1:3" ht="12.75">
      <c r="A90">
        <v>89</v>
      </c>
      <c r="B90" s="47" t="s">
        <v>126</v>
      </c>
      <c r="C90" s="48">
        <v>69</v>
      </c>
    </row>
    <row r="91" spans="1:3" ht="12.75">
      <c r="A91">
        <v>90</v>
      </c>
      <c r="B91" s="47" t="s">
        <v>125</v>
      </c>
      <c r="C91" s="48">
        <v>76</v>
      </c>
    </row>
    <row r="92" spans="1:3" ht="12.75">
      <c r="A92">
        <v>91</v>
      </c>
      <c r="B92" s="92" t="s">
        <v>114</v>
      </c>
      <c r="C92" s="48">
        <v>81</v>
      </c>
    </row>
    <row r="93" spans="1:3" ht="12.75">
      <c r="A93">
        <v>92</v>
      </c>
      <c r="B93" s="92" t="s">
        <v>118</v>
      </c>
      <c r="C93" s="48">
        <v>81</v>
      </c>
    </row>
    <row r="94" spans="1:3" ht="12.75">
      <c r="A94">
        <v>93</v>
      </c>
      <c r="B94" s="92" t="s">
        <v>113</v>
      </c>
      <c r="C94" s="48">
        <v>64</v>
      </c>
    </row>
    <row r="95" spans="1:3" ht="12.75">
      <c r="A95">
        <v>94</v>
      </c>
      <c r="B95" s="92" t="s">
        <v>44</v>
      </c>
      <c r="C95" s="48">
        <v>79</v>
      </c>
    </row>
    <row r="96" spans="1:3" ht="12.75">
      <c r="A96">
        <v>95</v>
      </c>
      <c r="B96" s="92" t="s">
        <v>52</v>
      </c>
      <c r="C96" s="48">
        <v>70</v>
      </c>
    </row>
    <row r="97" spans="1:3" ht="12.75">
      <c r="A97">
        <v>96</v>
      </c>
      <c r="B97" s="93" t="s">
        <v>60</v>
      </c>
      <c r="C97" s="48">
        <v>75</v>
      </c>
    </row>
    <row r="98" spans="1:3" ht="12.75">
      <c r="A98">
        <v>97</v>
      </c>
      <c r="B98" s="93" t="s">
        <v>66</v>
      </c>
      <c r="C98" s="48">
        <v>56</v>
      </c>
    </row>
    <row r="99" spans="1:3" ht="12.75">
      <c r="A99">
        <v>98</v>
      </c>
      <c r="B99" s="92" t="s">
        <v>53</v>
      </c>
      <c r="C99" s="48">
        <v>78</v>
      </c>
    </row>
    <row r="100" spans="1:3" ht="12.75">
      <c r="A100">
        <v>99</v>
      </c>
      <c r="B100" s="92" t="s">
        <v>45</v>
      </c>
      <c r="C100" s="48">
        <v>74</v>
      </c>
    </row>
    <row r="101" ht="12.75">
      <c r="B101" s="46"/>
    </row>
    <row r="102" ht="12.75">
      <c r="B102" s="46"/>
    </row>
    <row r="103" ht="12.75">
      <c r="B103" s="46"/>
    </row>
    <row r="104" ht="12.75">
      <c r="B104" s="46"/>
    </row>
    <row r="105" ht="12.75">
      <c r="B105" s="46"/>
    </row>
    <row r="106" ht="12.75">
      <c r="B106" s="46"/>
    </row>
    <row r="107" ht="12.75">
      <c r="B107" s="46"/>
    </row>
    <row r="108" ht="12.75">
      <c r="B108" s="46"/>
    </row>
    <row r="109" ht="12.75">
      <c r="B109" s="46"/>
    </row>
    <row r="110" ht="12.75">
      <c r="B110" s="46"/>
    </row>
    <row r="111" ht="12.75">
      <c r="B111" s="46"/>
    </row>
    <row r="112" ht="12.75">
      <c r="B112" s="46"/>
    </row>
    <row r="113" ht="12.75">
      <c r="B113" s="46"/>
    </row>
    <row r="114" ht="12.75">
      <c r="B114" s="46"/>
    </row>
    <row r="115" ht="12.75">
      <c r="B115" s="46"/>
    </row>
    <row r="116" ht="12.75">
      <c r="B116" s="46"/>
    </row>
    <row r="117" ht="12.75">
      <c r="B117" s="46"/>
    </row>
    <row r="118" ht="12.75">
      <c r="B118" s="46"/>
    </row>
    <row r="119" ht="12.75">
      <c r="B119" s="46"/>
    </row>
    <row r="120" ht="12.75">
      <c r="B120" s="46"/>
    </row>
    <row r="121" ht="12.75">
      <c r="B121" s="46"/>
    </row>
    <row r="122" ht="12.75">
      <c r="B122" s="46"/>
    </row>
    <row r="123" ht="12.75">
      <c r="B123" s="46"/>
    </row>
    <row r="124" ht="12.75">
      <c r="B124" s="46"/>
    </row>
    <row r="125" ht="12.75">
      <c r="B125" s="46"/>
    </row>
    <row r="126" ht="12.75">
      <c r="B126" s="46"/>
    </row>
    <row r="127" ht="12.75">
      <c r="B127" s="46"/>
    </row>
    <row r="128" ht="12.75">
      <c r="B128" s="46"/>
    </row>
    <row r="129" ht="12.75">
      <c r="B129" s="46"/>
    </row>
    <row r="130" ht="12.75">
      <c r="B130" s="46"/>
    </row>
    <row r="131" ht="12.75">
      <c r="B131" s="46"/>
    </row>
    <row r="132" ht="12.75">
      <c r="B132" s="46"/>
    </row>
    <row r="133" ht="12.75">
      <c r="B133" s="46"/>
    </row>
    <row r="134" ht="12.75">
      <c r="B134" s="46"/>
    </row>
    <row r="135" ht="12.75">
      <c r="B135" s="46"/>
    </row>
    <row r="136" ht="12.75">
      <c r="B136" s="46"/>
    </row>
    <row r="137" ht="12.75">
      <c r="B137" s="46"/>
    </row>
    <row r="138" ht="12.75">
      <c r="B138" s="46"/>
    </row>
    <row r="139" ht="12.75">
      <c r="B139" s="46"/>
    </row>
    <row r="140" ht="12.75">
      <c r="B140" s="46"/>
    </row>
    <row r="141" ht="12.75">
      <c r="B141" s="46"/>
    </row>
    <row r="142" ht="12.75">
      <c r="B142" s="46"/>
    </row>
    <row r="143" ht="12.75">
      <c r="B143" s="46"/>
    </row>
    <row r="144" ht="12.75">
      <c r="B144" s="46"/>
    </row>
    <row r="145" ht="12.75">
      <c r="B145" s="46"/>
    </row>
    <row r="146" ht="12.75">
      <c r="B146" s="46"/>
    </row>
    <row r="147" ht="12.75">
      <c r="B147" s="46"/>
    </row>
    <row r="148" ht="12.75">
      <c r="B148" s="46"/>
    </row>
    <row r="149" ht="12.75">
      <c r="B149" s="46"/>
    </row>
    <row r="150" ht="12.75">
      <c r="B150" s="46"/>
    </row>
    <row r="151" ht="12.75">
      <c r="B151" s="46"/>
    </row>
    <row r="152" ht="12.75">
      <c r="B152" s="46"/>
    </row>
    <row r="153" ht="12.75">
      <c r="B153" s="46"/>
    </row>
    <row r="154" ht="12.75">
      <c r="B154" s="46"/>
    </row>
    <row r="155" ht="12.75">
      <c r="B155" s="46"/>
    </row>
    <row r="156" ht="12.75">
      <c r="B156" s="46"/>
    </row>
    <row r="157" ht="12.75">
      <c r="B157" s="46"/>
    </row>
    <row r="158" ht="12.75">
      <c r="B158" s="46"/>
    </row>
    <row r="159" ht="12.75">
      <c r="B159" s="46"/>
    </row>
    <row r="160" ht="12.75">
      <c r="B160" s="46"/>
    </row>
    <row r="161" ht="12.75">
      <c r="B161" s="46"/>
    </row>
    <row r="162" ht="12.75">
      <c r="B162" s="46"/>
    </row>
    <row r="163" ht="12.75">
      <c r="B163" s="46"/>
    </row>
    <row r="164" ht="12.75">
      <c r="B164" s="46"/>
    </row>
    <row r="165" ht="12.75">
      <c r="B165" s="46"/>
    </row>
    <row r="166" ht="12.75">
      <c r="B166" s="46"/>
    </row>
    <row r="167" ht="12.75">
      <c r="B167" s="46"/>
    </row>
    <row r="168" ht="12.75">
      <c r="B168" s="46"/>
    </row>
    <row r="169" ht="12.75">
      <c r="B169" s="46"/>
    </row>
    <row r="170" ht="12.75">
      <c r="B170" s="46"/>
    </row>
    <row r="171" ht="12.75">
      <c r="B171" s="46"/>
    </row>
    <row r="172" ht="12.75">
      <c r="B172" s="46"/>
    </row>
    <row r="173" ht="12.75">
      <c r="B173" s="46"/>
    </row>
    <row r="174" ht="12.75">
      <c r="B174" s="46"/>
    </row>
    <row r="175" ht="12.75">
      <c r="B175" s="46"/>
    </row>
    <row r="176" ht="12.75">
      <c r="B176" s="46"/>
    </row>
    <row r="177" ht="12.75">
      <c r="B177" s="46"/>
    </row>
    <row r="178" ht="12.75">
      <c r="B178" s="46"/>
    </row>
    <row r="179" ht="12.75">
      <c r="B179" s="46"/>
    </row>
    <row r="180" ht="12.75">
      <c r="B180" s="46"/>
    </row>
    <row r="181" ht="12.75">
      <c r="B181" s="46"/>
    </row>
    <row r="182" ht="12.75">
      <c r="B182" s="46"/>
    </row>
    <row r="183" ht="12.75">
      <c r="B183" s="46"/>
    </row>
    <row r="184" ht="12.75">
      <c r="B184" s="46"/>
    </row>
    <row r="185" ht="12.75">
      <c r="B185" s="46"/>
    </row>
    <row r="186" ht="12.75">
      <c r="B186" s="46"/>
    </row>
    <row r="187" ht="12.75">
      <c r="B187" s="46"/>
    </row>
    <row r="188" ht="12.75">
      <c r="B188" s="46"/>
    </row>
    <row r="189" ht="12.75">
      <c r="B189" s="46"/>
    </row>
    <row r="190" ht="12.75">
      <c r="B190" s="46"/>
    </row>
    <row r="191" ht="12.75">
      <c r="B191" s="46"/>
    </row>
    <row r="192" ht="12.75">
      <c r="B192" s="46"/>
    </row>
    <row r="193" ht="12.75">
      <c r="B193" s="46"/>
    </row>
    <row r="194" ht="12.75">
      <c r="B194" s="46"/>
    </row>
    <row r="195" ht="12.75">
      <c r="B195" s="46"/>
    </row>
    <row r="196" ht="12.75">
      <c r="B196" s="46"/>
    </row>
    <row r="197" ht="12.75">
      <c r="B197" s="46"/>
    </row>
    <row r="198" ht="12.75">
      <c r="B198" s="46"/>
    </row>
    <row r="199" ht="12.75">
      <c r="B199" s="46"/>
    </row>
    <row r="200" ht="12.75">
      <c r="B200" s="46"/>
    </row>
    <row r="201" ht="12.75">
      <c r="B201" s="46"/>
    </row>
    <row r="202" ht="12.75">
      <c r="B202" s="46"/>
    </row>
    <row r="203" ht="12.75">
      <c r="B203" s="46"/>
    </row>
    <row r="204" ht="12.75">
      <c r="B204" s="46"/>
    </row>
    <row r="205" ht="12.75">
      <c r="B205" s="46"/>
    </row>
    <row r="206" ht="12.75">
      <c r="B206" s="46"/>
    </row>
    <row r="207" ht="12.75">
      <c r="B207" s="46"/>
    </row>
    <row r="208" ht="12.75">
      <c r="B208" s="46"/>
    </row>
    <row r="209" ht="12.75">
      <c r="B209" s="46"/>
    </row>
    <row r="210" ht="12.75">
      <c r="B210" s="46"/>
    </row>
    <row r="211" ht="12.75">
      <c r="B211" s="46"/>
    </row>
    <row r="212" ht="12.75">
      <c r="B212" s="46"/>
    </row>
    <row r="213" ht="12.75">
      <c r="B213" s="46"/>
    </row>
    <row r="214" ht="12.75">
      <c r="B214" s="46"/>
    </row>
    <row r="215" ht="12.75">
      <c r="B215" s="46"/>
    </row>
    <row r="216" ht="12.75">
      <c r="B216" s="46"/>
    </row>
    <row r="217" ht="12.75">
      <c r="B217" s="46"/>
    </row>
    <row r="218" ht="12.75">
      <c r="B218" s="46"/>
    </row>
    <row r="219" ht="12.75">
      <c r="B219" s="46"/>
    </row>
    <row r="220" ht="12.75">
      <c r="B220" s="46"/>
    </row>
    <row r="221" ht="12.75">
      <c r="B221" s="46"/>
    </row>
    <row r="222" ht="12.75">
      <c r="B222" s="46"/>
    </row>
    <row r="223" ht="12.75">
      <c r="B223" s="46"/>
    </row>
    <row r="224" ht="12.75">
      <c r="B224" s="46"/>
    </row>
    <row r="225" ht="12.75">
      <c r="B225" s="46"/>
    </row>
    <row r="226" ht="12.75">
      <c r="B226" s="46"/>
    </row>
    <row r="227" ht="12.75">
      <c r="B227" s="46"/>
    </row>
    <row r="228" ht="12.75">
      <c r="B228" s="46"/>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Economics Department</dc:creator>
  <cp:keywords/>
  <dc:description/>
  <cp:lastModifiedBy>betz</cp:lastModifiedBy>
  <cp:lastPrinted>2011-05-31T14:28:07Z</cp:lastPrinted>
  <dcterms:created xsi:type="dcterms:W3CDTF">2006-05-08T15:17:48Z</dcterms:created>
  <dcterms:modified xsi:type="dcterms:W3CDTF">2016-09-12T16:08:51Z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